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45" windowWidth="12000" windowHeight="6420" tabRatio="959" activeTab="6"/>
  </bookViews>
  <sheets>
    <sheet name="фінзвіт - зведені показники" sheetId="14" r:id="rId1"/>
    <sheet name="І розділ" sheetId="23" r:id="rId2"/>
    <sheet name="ІІ розділ " sheetId="25" r:id="rId3"/>
    <sheet name="ІІІ розділ" sheetId="24" r:id="rId4"/>
    <sheet name="ІV розділ" sheetId="3" r:id="rId5"/>
    <sheet name="V розділ" sheetId="11" r:id="rId6"/>
    <sheet name="VІ.І розділ" sheetId="26" r:id="rId7"/>
    <sheet name="VІ.ІІ розділ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'V розділ'!$7:$7</definedName>
    <definedName name="_xlnm.Print_Titles" localSheetId="1">'І розділ'!$5:$7</definedName>
    <definedName name="_xlnm.Print_Titles" localSheetId="2">'ІІ розділ '!$7:$7</definedName>
    <definedName name="_xlnm.Print_Titles" localSheetId="3">'ІІІ розділ'!$7:$7</definedName>
    <definedName name="_xlnm.Print_Titles" localSheetId="0">'фінзвіт - зведені показники'!$30:$32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'V розділ'!$A$1:$H$30</definedName>
    <definedName name="_xlnm.Print_Area" localSheetId="6">'VІ.І розділ'!$A$1:$P$143</definedName>
    <definedName name="_xlnm.Print_Area" localSheetId="7">'VІ.ІІ розділ'!$A$1:$AE$48</definedName>
    <definedName name="_xlnm.Print_Area" localSheetId="1">'І розділ'!$A$1:$I$140</definedName>
    <definedName name="_xlnm.Print_Area" localSheetId="4">'ІV розділ'!$A$1:$H$21</definedName>
    <definedName name="_xlnm.Print_Area" localSheetId="2">'ІІ розділ '!$A$1:$H$65</definedName>
    <definedName name="_xlnm.Print_Area" localSheetId="3">'ІІІ розділ'!$A$1:$H$112</definedName>
    <definedName name="_xlnm.Print_Area" localSheetId="0">'фінзвіт - зведені показники'!$A$1:$H$174</definedName>
    <definedName name="п" localSheetId="6">'[13]7  Інші витрати'!#REF!</definedName>
    <definedName name="п" localSheetId="1">'[13]7  Інші витрати'!#REF!</definedName>
    <definedName name="п" localSheetId="2">'[13]7  Інші витрати'!#REF!</definedName>
    <definedName name="п" localSheetId="3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H30" i="26" l="1"/>
  <c r="D118" i="23" l="1"/>
  <c r="H111" i="14" l="1"/>
  <c r="H120" i="26" l="1"/>
  <c r="H40" i="25" l="1"/>
  <c r="G85" i="23" l="1"/>
  <c r="G55" i="23" l="1"/>
  <c r="H55" i="23"/>
  <c r="G44" i="23"/>
  <c r="G45" i="23"/>
  <c r="G46" i="23"/>
  <c r="C69" i="24" l="1"/>
  <c r="C55" i="23" l="1"/>
  <c r="D159" i="14" l="1"/>
  <c r="D164" i="14" s="1"/>
  <c r="C159" i="14"/>
  <c r="C164" i="14" s="1"/>
  <c r="F143" i="14"/>
  <c r="F144" i="14"/>
  <c r="F146" i="14"/>
  <c r="F147" i="14"/>
  <c r="F148" i="14"/>
  <c r="F138" i="14"/>
  <c r="F139" i="14"/>
  <c r="F140" i="14"/>
  <c r="F136" i="14"/>
  <c r="C99" i="23"/>
  <c r="D99" i="23"/>
  <c r="E99" i="23"/>
  <c r="F99" i="23"/>
  <c r="D41" i="24" l="1"/>
  <c r="D32" i="24" s="1"/>
  <c r="G49" i="24"/>
  <c r="E41" i="24"/>
  <c r="F41" i="24"/>
  <c r="C41" i="24"/>
  <c r="H54" i="24" l="1"/>
  <c r="D137" i="14" l="1"/>
  <c r="F137" i="14" s="1"/>
  <c r="K118" i="26" l="1"/>
  <c r="H39" i="25" l="1"/>
  <c r="D37" i="25" l="1"/>
  <c r="E42" i="22" l="1"/>
  <c r="M41" i="22"/>
  <c r="K41" i="22" s="1"/>
  <c r="H48" i="24" l="1"/>
  <c r="F31" i="26" l="1"/>
  <c r="D55" i="23" l="1"/>
  <c r="F55" i="23"/>
  <c r="E55" i="23"/>
  <c r="G59" i="23" l="1"/>
  <c r="H59" i="23"/>
  <c r="G60" i="23"/>
  <c r="H60" i="23"/>
  <c r="G62" i="23"/>
  <c r="G58" i="23"/>
  <c r="H58" i="23"/>
  <c r="G57" i="23" l="1"/>
  <c r="H57" i="23"/>
  <c r="G56" i="23" l="1"/>
  <c r="C21" i="23" l="1"/>
  <c r="D21" i="23" l="1"/>
  <c r="F21" i="23"/>
  <c r="E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30" i="23"/>
  <c r="H30" i="23"/>
  <c r="G31" i="23"/>
  <c r="C77" i="23" l="1"/>
  <c r="D77" i="23"/>
  <c r="G78" i="23" l="1"/>
  <c r="H78" i="23"/>
  <c r="G79" i="23"/>
  <c r="H79" i="23"/>
  <c r="G80" i="23"/>
  <c r="G81" i="23"/>
  <c r="H81" i="23"/>
  <c r="F77" i="23"/>
  <c r="E77" i="23"/>
  <c r="J114" i="26" l="1"/>
  <c r="K114" i="26"/>
  <c r="K115" i="26"/>
  <c r="K116" i="26"/>
  <c r="K117" i="26"/>
  <c r="K119" i="26"/>
  <c r="K113" i="26"/>
  <c r="J115" i="26"/>
  <c r="J116" i="26"/>
  <c r="J117" i="26"/>
  <c r="J118" i="26"/>
  <c r="J113" i="26"/>
  <c r="F26" i="26" l="1"/>
  <c r="G26" i="26"/>
  <c r="H26" i="26"/>
  <c r="D145" i="14" l="1"/>
  <c r="F145" i="14" s="1"/>
  <c r="D142" i="14"/>
  <c r="F142" i="14" s="1"/>
  <c r="D73" i="24" l="1"/>
  <c r="E13" i="23" l="1"/>
  <c r="F73" i="24" l="1"/>
  <c r="L19" i="22" l="1"/>
  <c r="G106" i="23" l="1"/>
  <c r="G92" i="23"/>
  <c r="O8" i="22" l="1"/>
  <c r="M24" i="22"/>
  <c r="M26" i="22"/>
  <c r="M27" i="22"/>
  <c r="M28" i="22"/>
  <c r="Q24" i="22"/>
  <c r="Q26" i="22"/>
  <c r="Q27" i="22"/>
  <c r="Q28" i="22"/>
  <c r="M13" i="22" l="1"/>
  <c r="L80" i="26" l="1"/>
  <c r="L79" i="26"/>
  <c r="K80" i="26"/>
  <c r="K81" i="26"/>
  <c r="K79" i="26"/>
  <c r="H64" i="24"/>
  <c r="H65" i="24"/>
  <c r="H66" i="24"/>
  <c r="H67" i="24"/>
  <c r="H68" i="24"/>
  <c r="G126" i="23"/>
  <c r="G127" i="23"/>
  <c r="G128" i="23"/>
  <c r="G129" i="23"/>
  <c r="G130" i="23"/>
  <c r="G131" i="23"/>
  <c r="H77" i="23"/>
  <c r="G75" i="23"/>
  <c r="G76" i="23"/>
  <c r="G77" i="23"/>
  <c r="G53" i="23"/>
  <c r="G52" i="23"/>
  <c r="G48" i="23"/>
  <c r="G49" i="23"/>
  <c r="G47" i="23"/>
  <c r="H48" i="23"/>
  <c r="G39" i="23"/>
  <c r="G40" i="23"/>
  <c r="G41" i="23"/>
  <c r="G42" i="23"/>
  <c r="G43" i="23"/>
  <c r="G38" i="23"/>
  <c r="G34" i="23"/>
  <c r="G10" i="23"/>
  <c r="G11" i="23"/>
  <c r="G12" i="23"/>
  <c r="G14" i="23"/>
  <c r="G15" i="23"/>
  <c r="G16" i="23"/>
  <c r="G17" i="23"/>
  <c r="G18" i="23"/>
  <c r="G19" i="23"/>
  <c r="G20" i="23"/>
  <c r="G21" i="23"/>
  <c r="H24" i="25" l="1"/>
  <c r="H32" i="25"/>
  <c r="E31" i="25"/>
  <c r="H31" i="25" s="1"/>
  <c r="C22" i="25" l="1"/>
  <c r="C125" i="23"/>
  <c r="D125" i="23"/>
  <c r="E125" i="23"/>
  <c r="F125" i="23"/>
  <c r="G125" i="23" l="1"/>
  <c r="H10" i="23"/>
  <c r="H11" i="23"/>
  <c r="H12" i="23"/>
  <c r="D9" i="23"/>
  <c r="E9" i="23"/>
  <c r="F9" i="23"/>
  <c r="C9" i="23"/>
  <c r="G9" i="23" l="1"/>
  <c r="C79" i="24"/>
  <c r="D79" i="24"/>
  <c r="E79" i="24"/>
  <c r="F79" i="24"/>
  <c r="G32" i="26"/>
  <c r="H32" i="26"/>
  <c r="G33" i="26"/>
  <c r="H33" i="26"/>
  <c r="F33" i="26"/>
  <c r="F32" i="26"/>
  <c r="G31" i="26"/>
  <c r="H31" i="26"/>
  <c r="F17" i="26"/>
  <c r="F30" i="26" s="1"/>
  <c r="E37" i="25"/>
  <c r="I31" i="26" l="1"/>
  <c r="I32" i="26"/>
  <c r="I33" i="26"/>
  <c r="S42" i="22"/>
  <c r="E137" i="14" l="1"/>
  <c r="H34" i="24" l="1"/>
  <c r="G23" i="24"/>
  <c r="F51" i="24" l="1"/>
  <c r="F32" i="24"/>
  <c r="F38" i="24"/>
  <c r="F28" i="24"/>
  <c r="F19" i="24"/>
  <c r="F15" i="24"/>
  <c r="F25" i="24" l="1"/>
  <c r="C19" i="24"/>
  <c r="G143" i="14" l="1"/>
  <c r="G144" i="14"/>
  <c r="G146" i="14"/>
  <c r="G147" i="14"/>
  <c r="G148" i="14"/>
  <c r="G138" i="14"/>
  <c r="G139" i="14"/>
  <c r="G140" i="14"/>
  <c r="G136" i="14"/>
  <c r="Q13" i="22"/>
  <c r="Q14" i="22"/>
  <c r="Q16" i="22"/>
  <c r="Q17" i="22"/>
  <c r="Q18" i="22"/>
  <c r="M20" i="22"/>
  <c r="M22" i="22"/>
  <c r="M14" i="22"/>
  <c r="I27" i="26"/>
  <c r="I28" i="26"/>
  <c r="I29" i="26"/>
  <c r="I24" i="26"/>
  <c r="I25" i="26"/>
  <c r="I23" i="26"/>
  <c r="I18" i="26"/>
  <c r="I19" i="26"/>
  <c r="I20" i="26"/>
  <c r="G10" i="3"/>
  <c r="G11" i="3"/>
  <c r="G12" i="3"/>
  <c r="G13" i="3"/>
  <c r="G14" i="3"/>
  <c r="G9" i="3"/>
  <c r="G25" i="25"/>
  <c r="G26" i="25"/>
  <c r="G27" i="25"/>
  <c r="G28" i="25"/>
  <c r="G29" i="25"/>
  <c r="G30" i="25"/>
  <c r="G32" i="25"/>
  <c r="G34" i="25"/>
  <c r="G35" i="25"/>
  <c r="G36" i="25"/>
  <c r="G38" i="25"/>
  <c r="G39" i="25"/>
  <c r="G40" i="25"/>
  <c r="G42" i="25"/>
  <c r="G43" i="25"/>
  <c r="G44" i="25"/>
  <c r="G45" i="25"/>
  <c r="G46" i="25"/>
  <c r="G47" i="25"/>
  <c r="G48" i="25"/>
  <c r="G24" i="25"/>
  <c r="G18" i="25"/>
  <c r="G23" i="25"/>
  <c r="G101" i="23"/>
  <c r="E69" i="24" l="1"/>
  <c r="C91" i="14" l="1"/>
  <c r="D91" i="14"/>
  <c r="E91" i="14"/>
  <c r="G91" i="14" s="1"/>
  <c r="F91" i="14"/>
  <c r="F160" i="14" l="1"/>
  <c r="G160" i="14" s="1"/>
  <c r="F161" i="14"/>
  <c r="G161" i="14" s="1"/>
  <c r="F162" i="14"/>
  <c r="E160" i="14"/>
  <c r="E161" i="14"/>
  <c r="E162" i="14"/>
  <c r="G162" i="14" l="1"/>
  <c r="E167" i="14"/>
  <c r="E166" i="14"/>
  <c r="E165" i="14"/>
  <c r="F165" i="14" l="1"/>
  <c r="G165" i="14" s="1"/>
  <c r="F166" i="14"/>
  <c r="G166" i="14" s="1"/>
  <c r="F167" i="14"/>
  <c r="G167" i="14" s="1"/>
  <c r="R14" i="22"/>
  <c r="R16" i="22"/>
  <c r="R17" i="22"/>
  <c r="N26" i="22"/>
  <c r="N13" i="22"/>
  <c r="P8" i="22" l="1"/>
  <c r="H44" i="24" l="1"/>
  <c r="H47" i="24"/>
  <c r="G50" i="24"/>
  <c r="F37" i="25" l="1"/>
  <c r="G37" i="25" l="1"/>
  <c r="H37" i="25"/>
  <c r="C37" i="25"/>
  <c r="G31" i="25" l="1"/>
  <c r="C77" i="24" l="1"/>
  <c r="G82" i="24" l="1"/>
  <c r="H82" i="24"/>
  <c r="O42" i="22" l="1"/>
  <c r="M42" i="22" l="1"/>
  <c r="K42" i="22"/>
  <c r="I42" i="22"/>
  <c r="S11" i="22"/>
  <c r="T11" i="22"/>
  <c r="M11" i="22"/>
  <c r="L8" i="22"/>
  <c r="K8" i="22"/>
  <c r="H14" i="3" l="1"/>
  <c r="J18" i="26" l="1"/>
  <c r="J19" i="26"/>
  <c r="J20" i="26"/>
  <c r="J21" i="26"/>
  <c r="J23" i="26"/>
  <c r="J24" i="26"/>
  <c r="J25" i="26"/>
  <c r="J27" i="26"/>
  <c r="J28" i="26"/>
  <c r="J29" i="26"/>
  <c r="I21" i="26"/>
  <c r="J33" i="26" l="1"/>
  <c r="J32" i="26"/>
  <c r="J31" i="26"/>
  <c r="E134" i="14"/>
  <c r="G21" i="11" l="1"/>
  <c r="F134" i="14" s="1"/>
  <c r="G134" i="14" s="1"/>
  <c r="E21" i="11"/>
  <c r="D134" i="14" s="1"/>
  <c r="D21" i="11"/>
  <c r="G17" i="11"/>
  <c r="E17" i="11"/>
  <c r="D17" i="11"/>
  <c r="C134" i="14" l="1"/>
  <c r="O80" i="26" l="1"/>
  <c r="H102" i="24" l="1"/>
  <c r="G102" i="24"/>
  <c r="G94" i="24"/>
  <c r="G95" i="24"/>
  <c r="G96" i="24"/>
  <c r="G97" i="24"/>
  <c r="G98" i="24"/>
  <c r="G99" i="24"/>
  <c r="G93" i="24"/>
  <c r="G88" i="24"/>
  <c r="G89" i="24"/>
  <c r="H89" i="24"/>
  <c r="G90" i="24"/>
  <c r="G91" i="24"/>
  <c r="G86" i="24"/>
  <c r="G64" i="24"/>
  <c r="G65" i="24"/>
  <c r="G67" i="24"/>
  <c r="G68" i="24"/>
  <c r="G70" i="24"/>
  <c r="G74" i="24"/>
  <c r="H74" i="24"/>
  <c r="G78" i="24"/>
  <c r="H78" i="24"/>
  <c r="G80" i="24"/>
  <c r="H80" i="24"/>
  <c r="G59" i="24"/>
  <c r="G60" i="24"/>
  <c r="G61" i="24"/>
  <c r="G58" i="24"/>
  <c r="G54" i="24"/>
  <c r="G27" i="24"/>
  <c r="H27" i="24"/>
  <c r="G28" i="24"/>
  <c r="G29" i="24"/>
  <c r="G30" i="24"/>
  <c r="G31" i="24"/>
  <c r="G33" i="24"/>
  <c r="H33" i="24"/>
  <c r="G34" i="24"/>
  <c r="G35" i="24"/>
  <c r="G36" i="24"/>
  <c r="G37" i="24"/>
  <c r="H37" i="24"/>
  <c r="G38" i="24"/>
  <c r="G39" i="24"/>
  <c r="G40" i="24"/>
  <c r="G42" i="24"/>
  <c r="G43" i="24"/>
  <c r="H43" i="24"/>
  <c r="G44" i="24"/>
  <c r="G45" i="24"/>
  <c r="H45" i="24"/>
  <c r="G46" i="24"/>
  <c r="G47" i="24"/>
  <c r="G48" i="24"/>
  <c r="G52" i="24"/>
  <c r="H52" i="24"/>
  <c r="G53" i="24"/>
  <c r="H26" i="24"/>
  <c r="G26" i="24"/>
  <c r="G11" i="24"/>
  <c r="G12" i="24"/>
  <c r="G13" i="24"/>
  <c r="H13" i="24"/>
  <c r="G14" i="24"/>
  <c r="H14" i="24"/>
  <c r="G15" i="24"/>
  <c r="H15" i="24"/>
  <c r="G16" i="24"/>
  <c r="H16" i="24"/>
  <c r="G17" i="24"/>
  <c r="H17" i="24"/>
  <c r="G18" i="24"/>
  <c r="H18" i="24"/>
  <c r="G20" i="24"/>
  <c r="H20" i="24"/>
  <c r="G21" i="24"/>
  <c r="H21" i="24"/>
  <c r="G22" i="24"/>
  <c r="H22" i="24"/>
  <c r="G24" i="24"/>
  <c r="G10" i="24"/>
  <c r="G92" i="24"/>
  <c r="G13" i="25"/>
  <c r="G16" i="25"/>
  <c r="G17" i="25"/>
  <c r="G19" i="25"/>
  <c r="G9" i="25"/>
  <c r="H138" i="14"/>
  <c r="H139" i="14"/>
  <c r="H140" i="14"/>
  <c r="H143" i="14"/>
  <c r="H144" i="14"/>
  <c r="H148" i="14"/>
  <c r="H136" i="14"/>
  <c r="H134" i="14"/>
  <c r="G104" i="23"/>
  <c r="G93" i="23"/>
  <c r="G91" i="23"/>
  <c r="G90" i="23"/>
  <c r="G89" i="23"/>
  <c r="G87" i="23"/>
  <c r="H23" i="25" l="1"/>
  <c r="H34" i="25"/>
  <c r="H35" i="25"/>
  <c r="H44" i="25"/>
  <c r="H16" i="25"/>
  <c r="H17" i="25"/>
  <c r="H126" i="23"/>
  <c r="H127" i="23"/>
  <c r="H128" i="23"/>
  <c r="H129" i="23"/>
  <c r="H130" i="23"/>
  <c r="H131" i="23"/>
  <c r="H14" i="23"/>
  <c r="H15" i="23"/>
  <c r="H16" i="23"/>
  <c r="H17" i="23"/>
  <c r="H18" i="23"/>
  <c r="H19" i="23"/>
  <c r="H20" i="23"/>
  <c r="H21" i="23"/>
  <c r="H34" i="23"/>
  <c r="H39" i="23"/>
  <c r="H40" i="23"/>
  <c r="H41" i="23"/>
  <c r="H42" i="23"/>
  <c r="H43" i="23"/>
  <c r="H47" i="23"/>
  <c r="H49" i="23"/>
  <c r="H53" i="23"/>
  <c r="H70" i="23"/>
  <c r="H75" i="23"/>
  <c r="H76" i="23"/>
  <c r="H85" i="23"/>
  <c r="H87" i="23"/>
  <c r="H89" i="23"/>
  <c r="H90" i="23"/>
  <c r="H91" i="23"/>
  <c r="H92" i="23"/>
  <c r="H93" i="23"/>
  <c r="H101" i="23"/>
  <c r="H104" i="23"/>
  <c r="H106" i="23"/>
  <c r="H9" i="23"/>
  <c r="N81" i="26" l="1"/>
  <c r="N80" i="26"/>
  <c r="O79" i="26"/>
  <c r="N79" i="26"/>
  <c r="I120" i="26"/>
  <c r="G120" i="26"/>
  <c r="H82" i="26"/>
  <c r="E82" i="26"/>
  <c r="J80" i="26"/>
  <c r="G80" i="26"/>
  <c r="J79" i="26"/>
  <c r="G79" i="26"/>
  <c r="H22" i="26"/>
  <c r="G22" i="26"/>
  <c r="F22" i="26"/>
  <c r="H17" i="26"/>
  <c r="F164" i="14" s="1"/>
  <c r="G17" i="26"/>
  <c r="C145" i="14"/>
  <c r="D16" i="11" s="1"/>
  <c r="E142" i="14"/>
  <c r="C142" i="14"/>
  <c r="C137" i="14"/>
  <c r="B134" i="14"/>
  <c r="B133" i="14"/>
  <c r="B132" i="14"/>
  <c r="B130" i="14"/>
  <c r="B131" i="14"/>
  <c r="C119" i="14"/>
  <c r="D119" i="14"/>
  <c r="E119" i="14"/>
  <c r="F119" i="14"/>
  <c r="C120" i="14"/>
  <c r="D120" i="14"/>
  <c r="E120" i="14"/>
  <c r="F120" i="14"/>
  <c r="C121" i="14"/>
  <c r="D121" i="14"/>
  <c r="E121" i="14"/>
  <c r="F121" i="14"/>
  <c r="C122" i="14"/>
  <c r="D122" i="14"/>
  <c r="E122" i="14"/>
  <c r="F122" i="14"/>
  <c r="C123" i="14"/>
  <c r="D123" i="14"/>
  <c r="E123" i="14"/>
  <c r="F123" i="14"/>
  <c r="D118" i="14"/>
  <c r="E118" i="14"/>
  <c r="F118" i="14"/>
  <c r="C118" i="14"/>
  <c r="B121" i="14"/>
  <c r="B122" i="14"/>
  <c r="B123" i="14"/>
  <c r="B120" i="14"/>
  <c r="B119" i="14"/>
  <c r="B118" i="14"/>
  <c r="C8" i="3"/>
  <c r="C124" i="14" s="1"/>
  <c r="D114" i="14"/>
  <c r="E114" i="14"/>
  <c r="F114" i="14"/>
  <c r="C114" i="14"/>
  <c r="B115" i="14"/>
  <c r="B114" i="14"/>
  <c r="D92" i="24"/>
  <c r="E92" i="24"/>
  <c r="F92" i="24"/>
  <c r="C92" i="24"/>
  <c r="M79" i="26" l="1"/>
  <c r="G123" i="14"/>
  <c r="G122" i="14"/>
  <c r="G121" i="14"/>
  <c r="G120" i="14"/>
  <c r="G119" i="14"/>
  <c r="M80" i="26"/>
  <c r="J120" i="26"/>
  <c r="K120" i="26"/>
  <c r="K82" i="26"/>
  <c r="E159" i="14"/>
  <c r="G30" i="26"/>
  <c r="N82" i="26"/>
  <c r="C133" i="14"/>
  <c r="I26" i="26"/>
  <c r="E163" i="14"/>
  <c r="I22" i="26"/>
  <c r="I17" i="26"/>
  <c r="F159" i="14"/>
  <c r="G118" i="14"/>
  <c r="G137" i="14"/>
  <c r="H137" i="14"/>
  <c r="G142" i="14"/>
  <c r="H142" i="14"/>
  <c r="G114" i="14"/>
  <c r="F163" i="14"/>
  <c r="P79" i="26"/>
  <c r="P80" i="26"/>
  <c r="J26" i="26"/>
  <c r="J22" i="26"/>
  <c r="H162" i="14"/>
  <c r="H161" i="14"/>
  <c r="J17" i="26"/>
  <c r="H160" i="14"/>
  <c r="H166" i="14"/>
  <c r="H167" i="14"/>
  <c r="H165" i="14"/>
  <c r="H123" i="14"/>
  <c r="H122" i="14"/>
  <c r="H121" i="14"/>
  <c r="H120" i="14"/>
  <c r="H119" i="14"/>
  <c r="B113" i="14"/>
  <c r="D110" i="14"/>
  <c r="E110" i="14"/>
  <c r="F110" i="14"/>
  <c r="C110" i="14"/>
  <c r="D109" i="14"/>
  <c r="E109" i="14"/>
  <c r="F109" i="14"/>
  <c r="C109" i="14"/>
  <c r="B112" i="14"/>
  <c r="B111" i="14"/>
  <c r="B110" i="14"/>
  <c r="B109" i="14"/>
  <c r="F87" i="24"/>
  <c r="D87" i="24"/>
  <c r="E87" i="24"/>
  <c r="F77" i="24"/>
  <c r="F81" i="24"/>
  <c r="F69" i="24"/>
  <c r="F63" i="24"/>
  <c r="F57" i="24"/>
  <c r="I30" i="26" l="1"/>
  <c r="E164" i="14"/>
  <c r="G109" i="14"/>
  <c r="G159" i="14"/>
  <c r="G163" i="14"/>
  <c r="F85" i="24"/>
  <c r="F100" i="24" s="1"/>
  <c r="G87" i="24"/>
  <c r="H87" i="24"/>
  <c r="G110" i="14"/>
  <c r="H110" i="14"/>
  <c r="H163" i="14"/>
  <c r="H159" i="14"/>
  <c r="J30" i="26"/>
  <c r="H109" i="14"/>
  <c r="F76" i="24"/>
  <c r="F62" i="24" s="1"/>
  <c r="F83" i="24" s="1"/>
  <c r="F113" i="14" l="1"/>
  <c r="G164" i="14"/>
  <c r="H164" i="14"/>
  <c r="B107" i="14"/>
  <c r="D106" i="14"/>
  <c r="E106" i="14"/>
  <c r="F106" i="14"/>
  <c r="G106" i="14" s="1"/>
  <c r="C106" i="14"/>
  <c r="D105" i="14"/>
  <c r="E105" i="14"/>
  <c r="F105" i="14"/>
  <c r="C105" i="14"/>
  <c r="B106" i="14"/>
  <c r="B105" i="14"/>
  <c r="B104" i="14"/>
  <c r="B103" i="14"/>
  <c r="C97" i="14"/>
  <c r="D97" i="14"/>
  <c r="E97" i="14"/>
  <c r="F97" i="14"/>
  <c r="C98" i="14"/>
  <c r="D98" i="14"/>
  <c r="E98" i="14"/>
  <c r="F98" i="14"/>
  <c r="C99" i="14"/>
  <c r="D99" i="14"/>
  <c r="E99" i="14"/>
  <c r="F99" i="14"/>
  <c r="C100" i="14"/>
  <c r="D100" i="14"/>
  <c r="E100" i="14"/>
  <c r="F100" i="14"/>
  <c r="C101" i="14"/>
  <c r="D101" i="14"/>
  <c r="E101" i="14"/>
  <c r="F101" i="14"/>
  <c r="C102" i="14"/>
  <c r="D102" i="14"/>
  <c r="E102" i="14"/>
  <c r="F102" i="14"/>
  <c r="D96" i="14"/>
  <c r="E96" i="14"/>
  <c r="F96" i="14"/>
  <c r="G96" i="14" s="1"/>
  <c r="C96" i="14"/>
  <c r="B99" i="14"/>
  <c r="B100" i="14"/>
  <c r="B101" i="14"/>
  <c r="B102" i="14"/>
  <c r="B98" i="14"/>
  <c r="B97" i="14"/>
  <c r="B96" i="14"/>
  <c r="B95" i="14"/>
  <c r="H97" i="14" l="1"/>
  <c r="G105" i="14"/>
  <c r="G102" i="14"/>
  <c r="G101" i="14"/>
  <c r="G100" i="14"/>
  <c r="G99" i="14"/>
  <c r="G98" i="14"/>
  <c r="G97" i="14"/>
  <c r="H106" i="14"/>
  <c r="H96" i="14"/>
  <c r="D90" i="14"/>
  <c r="E90" i="14"/>
  <c r="F90" i="14"/>
  <c r="D92" i="14"/>
  <c r="E92" i="14"/>
  <c r="F92" i="14"/>
  <c r="C92" i="14"/>
  <c r="C90" i="14"/>
  <c r="D88" i="14"/>
  <c r="E88" i="14"/>
  <c r="F88" i="14"/>
  <c r="C88" i="14"/>
  <c r="D87" i="14"/>
  <c r="E87" i="14"/>
  <c r="F87" i="14"/>
  <c r="C87" i="14"/>
  <c r="B91" i="14"/>
  <c r="B92" i="14"/>
  <c r="B93" i="14"/>
  <c r="B90" i="14"/>
  <c r="B88" i="14"/>
  <c r="B89" i="14"/>
  <c r="B87" i="14"/>
  <c r="B86" i="14"/>
  <c r="B85" i="14"/>
  <c r="B84" i="14"/>
  <c r="D83" i="14"/>
  <c r="E83" i="14"/>
  <c r="F83" i="14"/>
  <c r="C83" i="14"/>
  <c r="B83" i="14"/>
  <c r="F46" i="25"/>
  <c r="F41" i="25"/>
  <c r="F33" i="25"/>
  <c r="F22" i="25"/>
  <c r="F12" i="25"/>
  <c r="F15" i="25"/>
  <c r="F89" i="14" s="1"/>
  <c r="F104" i="14" l="1"/>
  <c r="F95" i="14"/>
  <c r="G83" i="14"/>
  <c r="F103" i="14"/>
  <c r="G90" i="14"/>
  <c r="F10" i="25"/>
  <c r="G87" i="14"/>
  <c r="H87" i="14"/>
  <c r="G88" i="14"/>
  <c r="G92" i="14"/>
  <c r="H90" i="14"/>
  <c r="F49" i="25"/>
  <c r="F86" i="14"/>
  <c r="F107" i="14" l="1"/>
  <c r="F84" i="14"/>
  <c r="E46" i="25"/>
  <c r="D46" i="25"/>
  <c r="C46" i="25"/>
  <c r="E41" i="25"/>
  <c r="G41" i="25" s="1"/>
  <c r="D41" i="25"/>
  <c r="D104" i="14" s="1"/>
  <c r="C41" i="25"/>
  <c r="C104" i="14" s="1"/>
  <c r="E33" i="25"/>
  <c r="G33" i="25" s="1"/>
  <c r="D33" i="25"/>
  <c r="D103" i="14" s="1"/>
  <c r="C33" i="25"/>
  <c r="C103" i="14" s="1"/>
  <c r="E22" i="25"/>
  <c r="D22" i="25"/>
  <c r="D95" i="14" s="1"/>
  <c r="C95" i="14"/>
  <c r="E15" i="25"/>
  <c r="D15" i="25"/>
  <c r="D89" i="14" s="1"/>
  <c r="C15" i="25"/>
  <c r="C89" i="14" s="1"/>
  <c r="E12" i="25"/>
  <c r="D12" i="25"/>
  <c r="C12" i="25"/>
  <c r="E85" i="24"/>
  <c r="E100" i="24" s="1"/>
  <c r="D85" i="24"/>
  <c r="D100" i="24" s="1"/>
  <c r="C87" i="24"/>
  <c r="C85" i="24" s="1"/>
  <c r="C100" i="24" s="1"/>
  <c r="E81" i="24"/>
  <c r="D81" i="24"/>
  <c r="C81" i="24"/>
  <c r="E77" i="24"/>
  <c r="D77" i="24"/>
  <c r="E73" i="24"/>
  <c r="C73" i="24"/>
  <c r="G69" i="24"/>
  <c r="D69" i="24"/>
  <c r="E63" i="24"/>
  <c r="D63" i="24"/>
  <c r="C63" i="24"/>
  <c r="E57" i="24"/>
  <c r="D57" i="24"/>
  <c r="C57" i="24"/>
  <c r="E51" i="24"/>
  <c r="D51" i="24"/>
  <c r="C51" i="24"/>
  <c r="E38" i="24"/>
  <c r="D38" i="24"/>
  <c r="C38" i="24"/>
  <c r="E28" i="24"/>
  <c r="D28" i="24"/>
  <c r="C28" i="24"/>
  <c r="E19" i="24"/>
  <c r="D19" i="24"/>
  <c r="E15" i="24"/>
  <c r="D15" i="24"/>
  <c r="C15" i="24"/>
  <c r="C74" i="14"/>
  <c r="D74" i="14"/>
  <c r="E74" i="14"/>
  <c r="F74" i="14"/>
  <c r="C75" i="14"/>
  <c r="D75" i="14"/>
  <c r="E75" i="14"/>
  <c r="F75" i="14"/>
  <c r="C76" i="14"/>
  <c r="D76" i="14"/>
  <c r="E76" i="14"/>
  <c r="F76" i="14"/>
  <c r="C77" i="14"/>
  <c r="D77" i="14"/>
  <c r="E77" i="14"/>
  <c r="F77" i="14"/>
  <c r="C78" i="14"/>
  <c r="D78" i="14"/>
  <c r="E78" i="14"/>
  <c r="F78" i="14"/>
  <c r="C79" i="14"/>
  <c r="D79" i="14"/>
  <c r="E79" i="14"/>
  <c r="F79" i="14"/>
  <c r="B74" i="14"/>
  <c r="B75" i="14"/>
  <c r="B76" i="14"/>
  <c r="B77" i="14"/>
  <c r="B78" i="14"/>
  <c r="B79" i="14"/>
  <c r="B80" i="14"/>
  <c r="B73" i="14"/>
  <c r="B70" i="14"/>
  <c r="B71" i="14"/>
  <c r="B69" i="14"/>
  <c r="D62" i="14"/>
  <c r="E62" i="14"/>
  <c r="F62" i="14"/>
  <c r="C62" i="14"/>
  <c r="B68" i="14"/>
  <c r="B67" i="14"/>
  <c r="B66" i="14"/>
  <c r="B63" i="14"/>
  <c r="B64" i="14"/>
  <c r="B65" i="14"/>
  <c r="B62" i="14"/>
  <c r="B61" i="14"/>
  <c r="B60" i="14"/>
  <c r="B59" i="14"/>
  <c r="B54" i="14"/>
  <c r="B55" i="14"/>
  <c r="B56" i="14"/>
  <c r="B57" i="14"/>
  <c r="B58" i="14"/>
  <c r="B53" i="14"/>
  <c r="B51" i="14"/>
  <c r="B50" i="14"/>
  <c r="G22" i="25" l="1"/>
  <c r="H22" i="25"/>
  <c r="G12" i="25"/>
  <c r="E113" i="14"/>
  <c r="G113" i="14" s="1"/>
  <c r="H85" i="24"/>
  <c r="G85" i="24"/>
  <c r="D9" i="24"/>
  <c r="G62" i="14"/>
  <c r="G78" i="14"/>
  <c r="H78" i="14"/>
  <c r="G76" i="14"/>
  <c r="H76" i="14"/>
  <c r="G74" i="14"/>
  <c r="H74" i="14"/>
  <c r="G79" i="14"/>
  <c r="H79" i="14"/>
  <c r="G77" i="14"/>
  <c r="H77" i="14"/>
  <c r="G75" i="14"/>
  <c r="H75" i="14"/>
  <c r="G81" i="24"/>
  <c r="H81" i="24"/>
  <c r="G79" i="24"/>
  <c r="H79" i="24"/>
  <c r="G77" i="24"/>
  <c r="H77" i="24"/>
  <c r="G73" i="24"/>
  <c r="H73" i="24"/>
  <c r="H63" i="24"/>
  <c r="G63" i="24"/>
  <c r="G57" i="24"/>
  <c r="G51" i="24"/>
  <c r="H51" i="24"/>
  <c r="G41" i="24"/>
  <c r="H41" i="24"/>
  <c r="G19" i="24"/>
  <c r="H19" i="24"/>
  <c r="E104" i="14"/>
  <c r="G104" i="14" s="1"/>
  <c r="H41" i="25"/>
  <c r="E103" i="14"/>
  <c r="G103" i="14" s="1"/>
  <c r="H33" i="25"/>
  <c r="E95" i="14"/>
  <c r="G95" i="14" s="1"/>
  <c r="E89" i="14"/>
  <c r="G89" i="14" s="1"/>
  <c r="G15" i="25"/>
  <c r="H15" i="25"/>
  <c r="C9" i="24"/>
  <c r="E32" i="24"/>
  <c r="E76" i="24"/>
  <c r="E62" i="24" s="1"/>
  <c r="D113" i="14"/>
  <c r="C32" i="24"/>
  <c r="C25" i="24" s="1"/>
  <c r="C76" i="24"/>
  <c r="D76" i="24"/>
  <c r="E9" i="24"/>
  <c r="C10" i="25"/>
  <c r="C86" i="14"/>
  <c r="D10" i="25"/>
  <c r="D84" i="14" s="1"/>
  <c r="D86" i="14"/>
  <c r="E10" i="25"/>
  <c r="E86" i="14"/>
  <c r="E49" i="25"/>
  <c r="G49" i="25" s="1"/>
  <c r="C49" i="25"/>
  <c r="C107" i="14" s="1"/>
  <c r="D49" i="25"/>
  <c r="D107" i="14" s="1"/>
  <c r="F9" i="24"/>
  <c r="F55" i="24" s="1"/>
  <c r="F101" i="24" s="1"/>
  <c r="B49" i="14"/>
  <c r="B48" i="14"/>
  <c r="B47" i="14"/>
  <c r="C46" i="14"/>
  <c r="D46" i="14"/>
  <c r="E46" i="14"/>
  <c r="F46" i="14"/>
  <c r="D45" i="14"/>
  <c r="E45" i="14"/>
  <c r="F45" i="14"/>
  <c r="C45" i="14"/>
  <c r="B46" i="14"/>
  <c r="B45" i="14"/>
  <c r="B44" i="14"/>
  <c r="B43" i="14"/>
  <c r="E43" i="14"/>
  <c r="B39" i="14"/>
  <c r="B40" i="14"/>
  <c r="B41" i="14"/>
  <c r="B42" i="14"/>
  <c r="B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D38" i="14"/>
  <c r="E38" i="14"/>
  <c r="F38" i="14"/>
  <c r="C38" i="14"/>
  <c r="B37" i="14"/>
  <c r="B36" i="14"/>
  <c r="E34" i="14"/>
  <c r="F34" i="14"/>
  <c r="D34" i="14"/>
  <c r="C34" i="14"/>
  <c r="B35" i="14"/>
  <c r="B34" i="14"/>
  <c r="D73" i="14"/>
  <c r="E132" i="23"/>
  <c r="F88" i="23"/>
  <c r="F82" i="23" s="1"/>
  <c r="F47" i="14" s="1"/>
  <c r="D102" i="23"/>
  <c r="D59" i="14" s="1"/>
  <c r="E102" i="23"/>
  <c r="F102" i="23"/>
  <c r="C102" i="23"/>
  <c r="C59" i="14" s="1"/>
  <c r="D57" i="14"/>
  <c r="C57" i="14"/>
  <c r="D88" i="23"/>
  <c r="D82" i="23" s="1"/>
  <c r="D47" i="14" s="1"/>
  <c r="E88" i="23"/>
  <c r="C88" i="23"/>
  <c r="C82" i="23" s="1"/>
  <c r="C47" i="14" s="1"/>
  <c r="C63" i="23"/>
  <c r="C43" i="14" s="1"/>
  <c r="D63" i="23"/>
  <c r="D43" i="14" s="1"/>
  <c r="E63" i="23"/>
  <c r="F63" i="23"/>
  <c r="C74" i="23"/>
  <c r="C71" i="23" s="1"/>
  <c r="C44" i="14" s="1"/>
  <c r="D74" i="23"/>
  <c r="D71" i="23" s="1"/>
  <c r="D44" i="14" s="1"/>
  <c r="E74" i="23"/>
  <c r="F74" i="23"/>
  <c r="D33" i="23"/>
  <c r="D37" i="14" s="1"/>
  <c r="E33" i="23"/>
  <c r="F33" i="23"/>
  <c r="C33" i="23"/>
  <c r="C37" i="14" s="1"/>
  <c r="F13" i="23"/>
  <c r="F118" i="23"/>
  <c r="E118" i="23"/>
  <c r="C118" i="23"/>
  <c r="D13" i="23"/>
  <c r="D35" i="14" s="1"/>
  <c r="C13" i="23"/>
  <c r="C35" i="14" s="1"/>
  <c r="H113" i="14" l="1"/>
  <c r="G118" i="23"/>
  <c r="G99" i="23"/>
  <c r="G46" i="14"/>
  <c r="F71" i="23"/>
  <c r="F113" i="23" s="1"/>
  <c r="G74" i="23"/>
  <c r="H34" i="14"/>
  <c r="G34" i="14"/>
  <c r="G45" i="14"/>
  <c r="F111" i="14"/>
  <c r="F104" i="24"/>
  <c r="F115" i="14" s="1"/>
  <c r="H100" i="24"/>
  <c r="G100" i="24"/>
  <c r="C55" i="24"/>
  <c r="C111" i="14" s="1"/>
  <c r="G88" i="23"/>
  <c r="G33" i="23"/>
  <c r="G42" i="14"/>
  <c r="G13" i="23"/>
  <c r="D25" i="24"/>
  <c r="D55" i="24" s="1"/>
  <c r="E84" i="14"/>
  <c r="H84" i="14" s="1"/>
  <c r="G10" i="25"/>
  <c r="C84" i="14"/>
  <c r="H86" i="14"/>
  <c r="G86" i="14"/>
  <c r="F59" i="14"/>
  <c r="G102" i="23"/>
  <c r="F57" i="14"/>
  <c r="F43" i="14"/>
  <c r="G63" i="23"/>
  <c r="H38" i="14"/>
  <c r="G38" i="14"/>
  <c r="C62" i="24"/>
  <c r="C83" i="24" s="1"/>
  <c r="D62" i="24"/>
  <c r="D83" i="24" s="1"/>
  <c r="H76" i="24"/>
  <c r="G76" i="24"/>
  <c r="H62" i="24"/>
  <c r="G62" i="24"/>
  <c r="E83" i="24"/>
  <c r="E112" i="14" s="1"/>
  <c r="G32" i="24"/>
  <c r="H32" i="24"/>
  <c r="E25" i="24"/>
  <c r="H9" i="24"/>
  <c r="G9" i="24"/>
  <c r="H104" i="14"/>
  <c r="H103" i="14"/>
  <c r="E107" i="14"/>
  <c r="G107" i="14" s="1"/>
  <c r="H49" i="25"/>
  <c r="H95" i="14"/>
  <c r="H89" i="14"/>
  <c r="F35" i="14"/>
  <c r="H118" i="23"/>
  <c r="E80" i="14"/>
  <c r="E73" i="14"/>
  <c r="H125" i="23"/>
  <c r="E59" i="14"/>
  <c r="H102" i="23"/>
  <c r="E57" i="14"/>
  <c r="H99" i="23"/>
  <c r="F114" i="23"/>
  <c r="F37" i="14"/>
  <c r="E82" i="23"/>
  <c r="H88" i="23"/>
  <c r="E71" i="23"/>
  <c r="E113" i="23" s="1"/>
  <c r="H74" i="23"/>
  <c r="H63" i="23"/>
  <c r="E37" i="14"/>
  <c r="H33" i="23"/>
  <c r="E35" i="14"/>
  <c r="H13" i="23"/>
  <c r="F112" i="14"/>
  <c r="F132" i="23"/>
  <c r="F73" i="14"/>
  <c r="D132" i="23"/>
  <c r="D80" i="14" s="1"/>
  <c r="C132" i="23"/>
  <c r="C80" i="14" s="1"/>
  <c r="C73" i="14"/>
  <c r="F32" i="23"/>
  <c r="C113" i="23"/>
  <c r="C69" i="14" s="1"/>
  <c r="D32" i="23"/>
  <c r="E32" i="23"/>
  <c r="C114" i="23"/>
  <c r="C70" i="14" s="1"/>
  <c r="D114" i="23"/>
  <c r="D70" i="14" s="1"/>
  <c r="D113" i="23"/>
  <c r="D69" i="14" s="1"/>
  <c r="C32" i="23"/>
  <c r="D111" i="14" l="1"/>
  <c r="D101" i="24"/>
  <c r="D104" i="24" s="1"/>
  <c r="D115" i="14" s="1"/>
  <c r="D141" i="14" s="1"/>
  <c r="F141" i="14" s="1"/>
  <c r="G113" i="23"/>
  <c r="G35" i="14"/>
  <c r="G57" i="14"/>
  <c r="F80" i="14"/>
  <c r="H80" i="14" s="1"/>
  <c r="G132" i="23"/>
  <c r="F44" i="14"/>
  <c r="G71" i="23"/>
  <c r="F36" i="14"/>
  <c r="G32" i="23"/>
  <c r="G59" i="14"/>
  <c r="G112" i="14"/>
  <c r="C101" i="24"/>
  <c r="C104" i="24" s="1"/>
  <c r="C115" i="14" s="1"/>
  <c r="C141" i="14" s="1"/>
  <c r="H132" i="23"/>
  <c r="H57" i="14"/>
  <c r="E47" i="14"/>
  <c r="G47" i="14" s="1"/>
  <c r="G82" i="23"/>
  <c r="H35" i="14"/>
  <c r="G73" i="14"/>
  <c r="H73" i="14"/>
  <c r="G80" i="14"/>
  <c r="G84" i="14"/>
  <c r="H59" i="14"/>
  <c r="G43" i="14"/>
  <c r="G37" i="14"/>
  <c r="H37" i="14"/>
  <c r="C112" i="14"/>
  <c r="D112" i="14"/>
  <c r="G83" i="24"/>
  <c r="H83" i="24"/>
  <c r="H112" i="14"/>
  <c r="G25" i="24"/>
  <c r="H25" i="24"/>
  <c r="E55" i="24"/>
  <c r="E101" i="24" s="1"/>
  <c r="H107" i="14"/>
  <c r="F94" i="23"/>
  <c r="E114" i="23"/>
  <c r="E70" i="14" s="1"/>
  <c r="H82" i="23"/>
  <c r="H71" i="23"/>
  <c r="E44" i="14"/>
  <c r="E69" i="14"/>
  <c r="H113" i="23"/>
  <c r="H32" i="23"/>
  <c r="D94" i="23"/>
  <c r="D105" i="23" s="1"/>
  <c r="D36" i="14"/>
  <c r="E9" i="11" s="1"/>
  <c r="C94" i="23"/>
  <c r="C50" i="14" s="1"/>
  <c r="C36" i="14"/>
  <c r="D9" i="11" s="1"/>
  <c r="E94" i="23"/>
  <c r="E50" i="14" s="1"/>
  <c r="E36" i="14"/>
  <c r="G36" i="14" l="1"/>
  <c r="F105" i="23"/>
  <c r="G94" i="23"/>
  <c r="G9" i="11"/>
  <c r="H47" i="14"/>
  <c r="G44" i="14"/>
  <c r="H44" i="14"/>
  <c r="G114" i="23"/>
  <c r="H36" i="14"/>
  <c r="H101" i="24"/>
  <c r="E104" i="24"/>
  <c r="E115" i="14" s="1"/>
  <c r="H55" i="24"/>
  <c r="G55" i="24"/>
  <c r="E111" i="14"/>
  <c r="G111" i="14" s="1"/>
  <c r="G101" i="24"/>
  <c r="C117" i="23"/>
  <c r="C105" i="23"/>
  <c r="C61" i="14" s="1"/>
  <c r="E105" i="23"/>
  <c r="E61" i="14" s="1"/>
  <c r="D111" i="23"/>
  <c r="D61" i="14"/>
  <c r="E117" i="23"/>
  <c r="D117" i="23"/>
  <c r="D123" i="23" s="1"/>
  <c r="D51" i="14" s="1"/>
  <c r="D50" i="14"/>
  <c r="G105" i="23" l="1"/>
  <c r="C123" i="23"/>
  <c r="C51" i="14" s="1"/>
  <c r="E141" i="14"/>
  <c r="G141" i="14" s="1"/>
  <c r="G115" i="14"/>
  <c r="E10" i="11"/>
  <c r="D52" i="14" s="1"/>
  <c r="G104" i="24"/>
  <c r="H104" i="24"/>
  <c r="H115" i="14"/>
  <c r="E111" i="23"/>
  <c r="E110" i="23" s="1"/>
  <c r="C111" i="23"/>
  <c r="C67" i="14" s="1"/>
  <c r="E123" i="23"/>
  <c r="D110" i="23"/>
  <c r="D67" i="14"/>
  <c r="D10" i="11" l="1"/>
  <c r="D15" i="11"/>
  <c r="C110" i="23"/>
  <c r="H141" i="14"/>
  <c r="E67" i="14"/>
  <c r="E51" i="14"/>
  <c r="E66" i="14"/>
  <c r="E130" i="14" s="1"/>
  <c r="E20" i="25"/>
  <c r="D66" i="14"/>
  <c r="D20" i="25"/>
  <c r="D93" i="14" s="1"/>
  <c r="C20" i="25" l="1"/>
  <c r="C93" i="14" s="1"/>
  <c r="C66" i="14"/>
  <c r="D12" i="11" s="1"/>
  <c r="C52" i="14"/>
  <c r="E132" i="14"/>
  <c r="E131" i="14"/>
  <c r="E12" i="11"/>
  <c r="D132" i="14" s="1"/>
  <c r="E13" i="11"/>
  <c r="D130" i="14" s="1"/>
  <c r="E11" i="11"/>
  <c r="D131" i="14" s="1"/>
  <c r="E93" i="14"/>
  <c r="E52" i="14"/>
  <c r="T28" i="22"/>
  <c r="S28" i="22"/>
  <c r="I28" i="22"/>
  <c r="E28" i="22"/>
  <c r="T27" i="22"/>
  <c r="S27" i="22"/>
  <c r="I27" i="22"/>
  <c r="E27" i="22"/>
  <c r="T26" i="22"/>
  <c r="S26" i="22"/>
  <c r="I26" i="22"/>
  <c r="E26" i="22"/>
  <c r="P25" i="22"/>
  <c r="O25" i="22"/>
  <c r="L25" i="22"/>
  <c r="K25" i="22"/>
  <c r="H25" i="22"/>
  <c r="G25" i="22"/>
  <c r="D25" i="22"/>
  <c r="C25" i="22"/>
  <c r="T24" i="22"/>
  <c r="S24" i="22"/>
  <c r="S23" i="22" s="1"/>
  <c r="N24" i="22"/>
  <c r="I24" i="22"/>
  <c r="E24" i="22"/>
  <c r="P23" i="22"/>
  <c r="O23" i="22"/>
  <c r="Q23" i="22" s="1"/>
  <c r="L23" i="22"/>
  <c r="K23" i="22"/>
  <c r="H23" i="22"/>
  <c r="G23" i="22"/>
  <c r="D23" i="22"/>
  <c r="C23" i="22"/>
  <c r="E23" i="22" s="1"/>
  <c r="T22" i="22"/>
  <c r="S22" i="22"/>
  <c r="Q22" i="22"/>
  <c r="N22" i="22"/>
  <c r="I22" i="22"/>
  <c r="E22" i="22"/>
  <c r="P21" i="22"/>
  <c r="O21" i="22"/>
  <c r="Q21" i="22" s="1"/>
  <c r="L21" i="22"/>
  <c r="K21" i="22"/>
  <c r="H21" i="22"/>
  <c r="G21" i="22"/>
  <c r="D21" i="22"/>
  <c r="C21" i="22"/>
  <c r="T20" i="22"/>
  <c r="S20" i="22"/>
  <c r="S19" i="22" s="1"/>
  <c r="Q20" i="22"/>
  <c r="N20" i="22"/>
  <c r="I20" i="22"/>
  <c r="E20" i="22"/>
  <c r="P19" i="22"/>
  <c r="O19" i="22"/>
  <c r="K19" i="22"/>
  <c r="H19" i="22"/>
  <c r="G19" i="22"/>
  <c r="D19" i="22"/>
  <c r="C19" i="22"/>
  <c r="T18" i="22"/>
  <c r="S18" i="22"/>
  <c r="R18" i="22"/>
  <c r="M18" i="22"/>
  <c r="I18" i="22"/>
  <c r="E18" i="22"/>
  <c r="T17" i="22"/>
  <c r="S17" i="22"/>
  <c r="M17" i="22"/>
  <c r="I17" i="22"/>
  <c r="E17" i="22"/>
  <c r="T16" i="22"/>
  <c r="S16" i="22"/>
  <c r="M16" i="22"/>
  <c r="I16" i="22"/>
  <c r="E16" i="22"/>
  <c r="O12" i="22"/>
  <c r="L12" i="22"/>
  <c r="H15" i="22"/>
  <c r="H12" i="22" s="1"/>
  <c r="G15" i="22"/>
  <c r="D15" i="22"/>
  <c r="C15" i="22"/>
  <c r="C12" i="22" s="1"/>
  <c r="T14" i="22"/>
  <c r="S14" i="22"/>
  <c r="I14" i="22"/>
  <c r="E14" i="22"/>
  <c r="T13" i="22"/>
  <c r="S13" i="22"/>
  <c r="I13" i="22"/>
  <c r="E13" i="22"/>
  <c r="T10" i="22"/>
  <c r="S10" i="22"/>
  <c r="M10" i="22"/>
  <c r="I10" i="22"/>
  <c r="E10" i="22"/>
  <c r="T9" i="22"/>
  <c r="S9" i="22"/>
  <c r="M9" i="22"/>
  <c r="I9" i="22"/>
  <c r="E9" i="22"/>
  <c r="M8" i="22"/>
  <c r="H8" i="22"/>
  <c r="G8" i="22"/>
  <c r="D8" i="22"/>
  <c r="C8" i="22"/>
  <c r="U27" i="22" l="1"/>
  <c r="U28" i="22"/>
  <c r="I23" i="22"/>
  <c r="I25" i="22"/>
  <c r="Q25" i="22"/>
  <c r="M25" i="22"/>
  <c r="U26" i="22"/>
  <c r="M23" i="22"/>
  <c r="T23" i="22"/>
  <c r="U23" i="22" s="1"/>
  <c r="U24" i="22"/>
  <c r="D11" i="11"/>
  <c r="D13" i="11"/>
  <c r="U22" i="22"/>
  <c r="C132" i="14"/>
  <c r="U17" i="22"/>
  <c r="M19" i="22"/>
  <c r="I21" i="22"/>
  <c r="T8" i="22"/>
  <c r="V26" i="22"/>
  <c r="U18" i="22"/>
  <c r="I19" i="22"/>
  <c r="Q19" i="22"/>
  <c r="E21" i="22"/>
  <c r="T21" i="22"/>
  <c r="P12" i="22"/>
  <c r="Q12" i="22" s="1"/>
  <c r="Q15" i="22"/>
  <c r="R15" i="22"/>
  <c r="U14" i="22"/>
  <c r="U16" i="22"/>
  <c r="E19" i="22"/>
  <c r="M21" i="22"/>
  <c r="N21" i="22"/>
  <c r="U13" i="22"/>
  <c r="V13" i="22"/>
  <c r="T19" i="22"/>
  <c r="U19" i="22" s="1"/>
  <c r="U20" i="22"/>
  <c r="I15" i="22"/>
  <c r="G12" i="22"/>
  <c r="I12" i="22" s="1"/>
  <c r="S8" i="22"/>
  <c r="S21" i="22"/>
  <c r="V22" i="22"/>
  <c r="T15" i="22"/>
  <c r="T12" i="22" s="1"/>
  <c r="H29" i="22"/>
  <c r="F126" i="14" s="1"/>
  <c r="E15" i="22"/>
  <c r="M15" i="22"/>
  <c r="V18" i="22"/>
  <c r="O29" i="22"/>
  <c r="S25" i="22"/>
  <c r="N25" i="22"/>
  <c r="N19" i="22"/>
  <c r="C29" i="22"/>
  <c r="E125" i="14" s="1"/>
  <c r="E25" i="22"/>
  <c r="I8" i="22"/>
  <c r="T25" i="22"/>
  <c r="E8" i="22"/>
  <c r="D12" i="22"/>
  <c r="E12" i="22" s="1"/>
  <c r="V14" i="22"/>
  <c r="V20" i="22"/>
  <c r="N23" i="22"/>
  <c r="V24" i="22"/>
  <c r="L29" i="22"/>
  <c r="K12" i="22"/>
  <c r="K29" i="22" s="1"/>
  <c r="E127" i="14" s="1"/>
  <c r="S15" i="22"/>
  <c r="S12" i="22" s="1"/>
  <c r="U25" i="22" l="1"/>
  <c r="V23" i="22"/>
  <c r="F127" i="14"/>
  <c r="M29" i="22"/>
  <c r="E128" i="14"/>
  <c r="C131" i="14"/>
  <c r="C130" i="14"/>
  <c r="U21" i="22"/>
  <c r="R12" i="22"/>
  <c r="P29" i="22"/>
  <c r="F128" i="14" s="1"/>
  <c r="V21" i="22"/>
  <c r="G29" i="22"/>
  <c r="E126" i="14" s="1"/>
  <c r="U12" i="22"/>
  <c r="U15" i="22"/>
  <c r="S29" i="22"/>
  <c r="M12" i="22"/>
  <c r="V19" i="22"/>
  <c r="G126" i="14"/>
  <c r="D29" i="22"/>
  <c r="E29" i="22" s="1"/>
  <c r="T29" i="22"/>
  <c r="V12" i="22"/>
  <c r="V25" i="22"/>
  <c r="N12" i="22"/>
  <c r="N29" i="22"/>
  <c r="E8" i="3"/>
  <c r="E124" i="14" s="1"/>
  <c r="F8" i="3"/>
  <c r="D8" i="3"/>
  <c r="D124" i="14" s="1"/>
  <c r="Q29" i="22" l="1"/>
  <c r="G128" i="14"/>
  <c r="U29" i="22"/>
  <c r="H127" i="14"/>
  <c r="G127" i="14"/>
  <c r="H128" i="14"/>
  <c r="G30" i="22"/>
  <c r="R29" i="22"/>
  <c r="K30" i="22"/>
  <c r="O30" i="22"/>
  <c r="C30" i="22"/>
  <c r="I29" i="22"/>
  <c r="F124" i="14"/>
  <c r="G8" i="3"/>
  <c r="F125" i="14"/>
  <c r="G125" i="14" s="1"/>
  <c r="V29" i="22"/>
  <c r="P30" i="22"/>
  <c r="L30" i="22"/>
  <c r="E145" i="14"/>
  <c r="E133" i="14" s="1"/>
  <c r="H124" i="14" l="1"/>
  <c r="G124" i="14"/>
  <c r="G145" i="14" l="1"/>
  <c r="G16" i="11"/>
  <c r="F133" i="14" s="1"/>
  <c r="H145" i="14"/>
  <c r="E16" i="11"/>
  <c r="D133" i="14" s="1"/>
  <c r="E15" i="11"/>
  <c r="H10" i="3"/>
  <c r="H11" i="3"/>
  <c r="H12" i="3"/>
  <c r="H13" i="3"/>
  <c r="E117" i="14"/>
  <c r="G133" i="14" l="1"/>
  <c r="H133" i="14"/>
  <c r="D117" i="14"/>
  <c r="F117" i="14"/>
  <c r="G117" i="14" s="1"/>
  <c r="H8" i="3"/>
  <c r="C117" i="14"/>
  <c r="D19" i="11" l="1"/>
  <c r="D20" i="11"/>
  <c r="E20" i="11"/>
  <c r="E19" i="11"/>
  <c r="G19" i="11"/>
  <c r="G20" i="11"/>
  <c r="H117" i="14"/>
  <c r="B117" i="14" l="1"/>
  <c r="B52" i="14"/>
  <c r="C113" i="14" l="1"/>
  <c r="H94" i="23"/>
  <c r="F50" i="14"/>
  <c r="G50" i="14" s="1"/>
  <c r="F117" i="23"/>
  <c r="F123" i="23" l="1"/>
  <c r="G123" i="23" s="1"/>
  <c r="G117" i="23"/>
  <c r="H50" i="14"/>
  <c r="H117" i="23"/>
  <c r="F69" i="14"/>
  <c r="G69" i="14" s="1"/>
  <c r="H114" i="23"/>
  <c r="F70" i="14"/>
  <c r="H105" i="23"/>
  <c r="F61" i="14"/>
  <c r="G61" i="14" s="1"/>
  <c r="F111" i="23"/>
  <c r="H123" i="23" l="1"/>
  <c r="F67" i="14"/>
  <c r="G67" i="14" s="1"/>
  <c r="G111" i="23"/>
  <c r="F51" i="14"/>
  <c r="G51" i="14" s="1"/>
  <c r="H69" i="14"/>
  <c r="G70" i="14"/>
  <c r="H70" i="14"/>
  <c r="H61" i="14"/>
  <c r="F110" i="23"/>
  <c r="G110" i="23" s="1"/>
  <c r="H111" i="23"/>
  <c r="G10" i="11" l="1"/>
  <c r="F52" i="14" s="1"/>
  <c r="H52" i="14" s="1"/>
  <c r="H67" i="14"/>
  <c r="G15" i="11"/>
  <c r="H51" i="14"/>
  <c r="H110" i="23"/>
  <c r="F66" i="14"/>
  <c r="G66" i="14" s="1"/>
  <c r="F20" i="25"/>
  <c r="G20" i="25" s="1"/>
  <c r="G52" i="14" l="1"/>
  <c r="G13" i="11"/>
  <c r="F130" i="14" s="1"/>
  <c r="G130" i="14" s="1"/>
  <c r="G11" i="11"/>
  <c r="F131" i="14" s="1"/>
  <c r="G131" i="14" s="1"/>
  <c r="G12" i="11"/>
  <c r="F132" i="14" s="1"/>
  <c r="G132" i="14" s="1"/>
  <c r="H66" i="14"/>
  <c r="F93" i="14"/>
  <c r="G93" i="14" l="1"/>
  <c r="H130" i="14"/>
  <c r="H132" i="14"/>
  <c r="H131" i="14"/>
</calcChain>
</file>

<file path=xl/sharedStrings.xml><?xml version="1.0" encoding="utf-8"?>
<sst xmlns="http://schemas.openxmlformats.org/spreadsheetml/2006/main" count="1010" uniqueCount="717">
  <si>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</si>
  <si>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</si>
  <si>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</si>
  <si>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</si>
  <si>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</si>
  <si>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</si>
  <si>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</si>
  <si>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</si>
  <si>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</si>
  <si>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</si>
  <si>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</si>
  <si>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</si>
  <si>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</si>
  <si>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</si>
  <si>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</si>
  <si>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</si>
  <si>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</si>
  <si>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</si>
  <si>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</si>
  <si>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</si>
  <si>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коди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</si>
  <si>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</si>
  <si>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</si>
  <si>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</si>
  <si>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</si>
  <si>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</si>
  <si>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</si>
  <si>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</si>
  <si>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</si>
  <si>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</si>
  <si>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</si>
  <si>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</si>
  <si>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</si>
  <si>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Підприємство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</si>
  <si>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</si>
  <si>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</si>
  <si>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</si>
  <si>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</si>
  <si>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</si>
  <si>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</si>
  <si>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</si>
  <si>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</si>
  <si>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</si>
  <si>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</si>
  <si>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</si>
  <si>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</si>
  <si>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</si>
  <si>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</si>
  <si>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</si>
  <si>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</si>
  <si>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</si>
  <si>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</si>
  <si>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</si>
  <si>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</si>
  <si>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</si>
  <si>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</si>
  <si>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</si>
  <si>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</si>
  <si>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</si>
  <si>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</si>
  <si>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 xml:space="preserve">Інші фінансові зобов'язання, усього: </t>
  </si>
  <si>
    <t>Зобов'язання</t>
  </si>
  <si>
    <t xml:space="preserve">Сума, валюта за договорами </t>
  </si>
  <si>
    <t>Процентна ставка</t>
  </si>
  <si>
    <t>витрати на сировину і основні матеріали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</si>
  <si>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</si>
  <si>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</si>
  <si>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</si>
  <si>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</si>
  <si>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</si>
  <si>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</si>
  <si>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</si>
  <si>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</si>
  <si>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</si>
  <si>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</si>
  <si>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</si>
  <si>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</si>
  <si>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</si>
  <si>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Назва показника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</si>
  <si>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</si>
  <si>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</si>
  <si>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</si>
  <si>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</si>
  <si>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</si>
  <si>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</si>
  <si>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</si>
  <si>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</si>
  <si>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</si>
  <si>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</si>
  <si>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</si>
  <si>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 xml:space="preserve">Довгострокові зобов'язання, усього: </t>
  </si>
  <si>
    <t xml:space="preserve">Короткострокові зобов'язання, усього: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</si>
  <si>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</si>
  <si>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</si>
  <si>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</si>
  <si>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Оптимальне значення</t>
  </si>
  <si>
    <t>Примітки</t>
  </si>
  <si>
    <t>збільшення</t>
  </si>
  <si>
    <t>характеризує ефективність використання активів підприємства</t>
  </si>
  <si>
    <t>&gt; 0</t>
  </si>
  <si>
    <t>характеризує ефективність господарської діяльності підприємства</t>
  </si>
  <si>
    <t>зменшення</t>
  </si>
  <si>
    <t>характеризує інвестиційну політику підприємства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</si>
  <si>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</si>
  <si>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</si>
  <si>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</si>
  <si>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</si>
  <si>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</si>
  <si>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</si>
  <si>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</si>
  <si>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облігації</t>
  </si>
  <si>
    <t>Інформація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</si>
  <si>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</si>
  <si>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</si>
  <si>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</si>
  <si>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</si>
  <si>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</si>
  <si>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</si>
  <si>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</si>
  <si>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</si>
  <si>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Показники</t>
  </si>
  <si>
    <t>(найменування підприємства)</t>
  </si>
  <si>
    <t>Код за ЄДРПОУ</t>
  </si>
  <si>
    <t>Витрати на збут</t>
  </si>
  <si>
    <t>Валовий прибуток / збиток</t>
  </si>
  <si>
    <t>EBITDA</t>
  </si>
  <si>
    <t>Необоротні активи</t>
  </si>
  <si>
    <t>Власний капітал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</si>
  <si>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</si>
  <si>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</si>
  <si>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</si>
  <si>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</si>
  <si>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</si>
  <si>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</si>
  <si>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</si>
  <si>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Розрахунок показника EBITDA</t>
  </si>
  <si>
    <t>Інші коефіцієнти / ковенанти, якщо такі передбачені умовами кредитних договорів із зазначенням банку, валюти та суми зобовязання на дату останньої звітності, строку погашення. У графі "Оптимальне значення" вказати гранично допустиме значення коефіцієнту.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</si>
  <si>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</si>
  <si>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</si>
  <si>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</si>
  <si>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</si>
  <si>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</si>
  <si>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</si>
  <si>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</si>
  <si>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</si>
  <si>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</si>
  <si>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</si>
  <si>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Ковенанти / обмежувальні коефіцієнти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</si>
  <si>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</si>
  <si>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</si>
  <si>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</si>
  <si>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</si>
  <si>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</si>
  <si>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</si>
  <si>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</si>
  <si>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Договір</t>
  </si>
  <si>
    <t>Дата початку оренди</t>
  </si>
  <si>
    <t>Власні кошти</t>
  </si>
  <si>
    <t>Фонд оплати праці, тис. грн., у тому числі:</t>
  </si>
  <si>
    <t>Витрати на оплату праці, тис. грн., у тому числі: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</si>
  <si>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</si>
  <si>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</si>
  <si>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</si>
  <si>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</si>
  <si>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</si>
  <si>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№</t>
  </si>
  <si>
    <t>Найменування будов та об’єктів або  напрям капітальних інвестицій</t>
  </si>
  <si>
    <t>Рік початку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</si>
  <si>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</si>
  <si>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якщо затверджена, то зазначити орган, яким затверджено та документ)</t>
  </si>
  <si>
    <t>Документ, яким затверджений титул будови, із зазначенням органу який його погодив</t>
  </si>
  <si>
    <t>Освоєння капітальних вкладень</t>
  </si>
  <si>
    <t>Фінансування капітальних інвестицій (оплата грошовими коштами), всього</t>
  </si>
  <si>
    <t xml:space="preserve">в тому числі </t>
  </si>
  <si>
    <t>Інші джерела (зазначити джерело)</t>
  </si>
  <si>
    <t>Всього:</t>
  </si>
  <si>
    <t>Первісна балансова вартість введених потужностей на початок планового року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</si>
  <si>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</si>
  <si>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</si>
  <si>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</si>
  <si>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</si>
  <si>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</si>
  <si>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</si>
  <si>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</si>
  <si>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</si>
  <si>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Таблиця 1</t>
  </si>
  <si>
    <t>Таблиця 2</t>
  </si>
  <si>
    <t>Таблиця 3</t>
  </si>
  <si>
    <t>Таблиця 4</t>
  </si>
  <si>
    <t>Таблиця 5</t>
  </si>
  <si>
    <t>Адміністративні витрати, у тому числі:</t>
  </si>
  <si>
    <t>Витрати на збут, у тому числі:</t>
  </si>
  <si>
    <t>Доходи і витрати - деталізація</t>
  </si>
  <si>
    <t>Рентабельність EBITDA</t>
  </si>
  <si>
    <t>Чистий  фінансовий результат</t>
  </si>
  <si>
    <t>Коефіцієнт фінансової стійкості</t>
  </si>
  <si>
    <t>Елементи операційних витрат</t>
  </si>
  <si>
    <t xml:space="preserve">      Загальна інформація про підприємство (резюме).</t>
  </si>
  <si>
    <t xml:space="preserve">      2. Перелік підприємств, які входять до консолідованого (зведеного) фінансового плану</t>
  </si>
  <si>
    <t>тис. гривень (без ПДВ)</t>
  </si>
  <si>
    <t>Кредитні кошти</t>
  </si>
  <si>
    <t>Факт наростаючим підсумком з початку року</t>
  </si>
  <si>
    <t xml:space="preserve">План </t>
  </si>
  <si>
    <t>Факт</t>
  </si>
  <si>
    <t>Відхилення  (+, – )</t>
  </si>
  <si>
    <t>Виконання (%)</t>
  </si>
  <si>
    <t>Поточний рік</t>
  </si>
  <si>
    <t xml:space="preserve">Пояснення та обґрунтування відхилення від запланованого рівня доходів/витрат                               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</si>
  <si>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</si>
  <si>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</si>
  <si>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</si>
  <si>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</si>
  <si>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Продовження додатка 3</t>
  </si>
  <si>
    <t>План</t>
  </si>
  <si>
    <t>Відхилення (+, – )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</si>
  <si>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</si>
  <si>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</si>
  <si>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</si>
  <si>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</si>
  <si>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</si>
  <si>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</si>
  <si>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</si>
  <si>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</si>
  <si>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</si>
  <si>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</si>
  <si>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</si>
  <si>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>реалізація інших оборотних активів</t>
  </si>
  <si>
    <t>операційна оренда активів</t>
  </si>
  <si>
    <t>інші</t>
  </si>
  <si>
    <t>матеріальна допомога, що не увійшла до ФОП</t>
  </si>
  <si>
    <t>допомога при виході на пенсію</t>
  </si>
  <si>
    <t>витрати на утримання, експлуатацію та забезпечення основної діяльності баз відпочинку</t>
  </si>
  <si>
    <t>Інші операційні доходи, у тому числі:</t>
  </si>
  <si>
    <t>інші витрати на збут</t>
  </si>
  <si>
    <t>інші операційні витрати, у тому числі:</t>
  </si>
  <si>
    <t>Дохід від участі в капіталі</t>
  </si>
  <si>
    <t>Інші фінансові доходи</t>
  </si>
  <si>
    <t xml:space="preserve">Втрати від участі в капіталі </t>
  </si>
  <si>
    <t>Фінансові витрати</t>
  </si>
  <si>
    <t>Інші доходи, у тому числі:</t>
  </si>
  <si>
    <t>Інші витрати, у тому числі:</t>
  </si>
  <si>
    <t xml:space="preserve">Інші фонди </t>
  </si>
  <si>
    <t>Інші цілі</t>
  </si>
  <si>
    <t xml:space="preserve">Інші надходження </t>
  </si>
  <si>
    <t>Капітальне будівництво</t>
  </si>
  <si>
    <t>Придбання (створення) нематеріальних активів</t>
  </si>
  <si>
    <t>Інші витрати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</si>
  <si>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</si>
  <si>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категорії</t>
  </si>
  <si>
    <t>надання послуг з перевезення вантажів залізничним транспортом</t>
  </si>
  <si>
    <t>Перевезення вантажів</t>
  </si>
  <si>
    <t>Навантажувально-розвантажувальні роботи</t>
  </si>
  <si>
    <t>Інші послуги, пов’язані з перевезенням вантажів</t>
  </si>
  <si>
    <t>-</t>
  </si>
  <si>
    <t>відхилення</t>
  </si>
  <si>
    <t>(+,-)</t>
  </si>
  <si>
    <t>(%)</t>
  </si>
  <si>
    <t>Усього виплат на користь держави</t>
  </si>
  <si>
    <t>Валова рентабельність
(валовий прибуток рядок 1020 / чистий дохід від реалізації продукції (товарів, робіт, послуг) рядок 1000), %</t>
  </si>
  <si>
    <t>Барська філія</t>
  </si>
  <si>
    <t>04736991</t>
  </si>
  <si>
    <t>Бердянська філія</t>
  </si>
  <si>
    <t>34425512</t>
  </si>
  <si>
    <t>Бродецька філія</t>
  </si>
  <si>
    <t>34425580</t>
  </si>
  <si>
    <t>Енергодарська філія</t>
  </si>
  <si>
    <t>34425575</t>
  </si>
  <si>
    <t>Житомирська філія</t>
  </si>
  <si>
    <t>34425562</t>
  </si>
  <si>
    <t>Зеленодольська філія</t>
  </si>
  <si>
    <t>34425491</t>
  </si>
  <si>
    <t>Ізмаїльська філія</t>
  </si>
  <si>
    <t>34292653</t>
  </si>
  <si>
    <t>Кам’янець-Подільська філія</t>
  </si>
  <si>
    <t>04737111</t>
  </si>
  <si>
    <t>Київ-Дніпровський виробничий підрозділ</t>
  </si>
  <si>
    <t>34425486</t>
  </si>
  <si>
    <t>Київ-Московська філія</t>
  </si>
  <si>
    <t>26008588</t>
  </si>
  <si>
    <t>Київ-Петрівська філія</t>
  </si>
  <si>
    <t>04736940</t>
  </si>
  <si>
    <t>Кіровоградська філія</t>
  </si>
  <si>
    <t>34292669</t>
  </si>
  <si>
    <t>Костянтинівська філія</t>
  </si>
  <si>
    <t>34292721</t>
  </si>
  <si>
    <t>Котовська філія</t>
  </si>
  <si>
    <t>34292716</t>
  </si>
  <si>
    <t>Лубенська філія</t>
  </si>
  <si>
    <t>34292700</t>
  </si>
  <si>
    <t>Миронівська філія</t>
  </si>
  <si>
    <t>04736956</t>
  </si>
  <si>
    <t>Новокаховська філія</t>
  </si>
  <si>
    <t>34292674</t>
  </si>
  <si>
    <t>Одеська філія</t>
  </si>
  <si>
    <t>25956299</t>
  </si>
  <si>
    <t>Ольшанська філія</t>
  </si>
  <si>
    <t>34425528</t>
  </si>
  <si>
    <t>Полтавська філія</t>
  </si>
  <si>
    <t>25975458</t>
  </si>
  <si>
    <t>Прилуцька філія</t>
  </si>
  <si>
    <t>34292681</t>
  </si>
  <si>
    <t>Сумська філія</t>
  </si>
  <si>
    <t>34292695</t>
  </si>
  <si>
    <t>Тернопільська філія</t>
  </si>
  <si>
    <t>34425533</t>
  </si>
  <si>
    <t>Трипільська філія</t>
  </si>
  <si>
    <t>34425549</t>
  </si>
  <si>
    <t>Харківська філія</t>
  </si>
  <si>
    <t>04736962</t>
  </si>
  <si>
    <t>Херсонська філія</t>
  </si>
  <si>
    <t>34425554</t>
  </si>
  <si>
    <t>Черкаська філія</t>
  </si>
  <si>
    <t>04737008</t>
  </si>
  <si>
    <t>Джанкойська філія</t>
  </si>
  <si>
    <t>04737016</t>
  </si>
  <si>
    <t>Красноперекопська філія</t>
  </si>
  <si>
    <t>04737039</t>
  </si>
  <si>
    <t>Севастопольська філія</t>
  </si>
  <si>
    <t>04737022</t>
  </si>
  <si>
    <t>Сімферопольська філія</t>
  </si>
  <si>
    <t>втрачено контроль у зв’язку з тимчасовою окупацією Автономної республіки Крим та м. Севастополь</t>
  </si>
  <si>
    <t>Toyota Land CR</t>
  </si>
  <si>
    <t>Toyota Camry</t>
  </si>
  <si>
    <t>Mitsubishi Spece Wagon</t>
  </si>
  <si>
    <t>Для виробничих потреб апарату управління Товариства</t>
  </si>
  <si>
    <t>переїзна сигналізація</t>
  </si>
  <si>
    <t>ангар для тепловозів</t>
  </si>
  <si>
    <t>Придбання (виготовлення) основних засобів</t>
  </si>
  <si>
    <t>радіостанції</t>
  </si>
  <si>
    <t>виробниче обладнання</t>
  </si>
  <si>
    <t>автотракторна техніка</t>
  </si>
  <si>
    <t>автобус «Богдан» А 069</t>
  </si>
  <si>
    <t>автобус ПАЗ</t>
  </si>
  <si>
    <t>інше (ортехніка)</t>
  </si>
  <si>
    <t>Придбання (виготовлення) інших необоротних матеріальних активів</t>
  </si>
  <si>
    <t>малоцінні необоротні матеріальні активи</t>
  </si>
  <si>
    <t>програмне забезпечення</t>
  </si>
  <si>
    <t>Модернізація, модифікація (добудова, дообладнання, реконструкція) основних засобів</t>
  </si>
  <si>
    <t>1.1</t>
  </si>
  <si>
    <t>2</t>
  </si>
  <si>
    <t>1.2</t>
  </si>
  <si>
    <t>2.1</t>
  </si>
  <si>
    <t>2.2</t>
  </si>
  <si>
    <t>2.3</t>
  </si>
  <si>
    <t>2.3.1</t>
  </si>
  <si>
    <t>2.3.2</t>
  </si>
  <si>
    <t>3</t>
  </si>
  <si>
    <t>3.1</t>
  </si>
  <si>
    <t>4</t>
  </si>
  <si>
    <t>4.1</t>
  </si>
  <si>
    <t>5</t>
  </si>
  <si>
    <t>5.1</t>
  </si>
  <si>
    <t xml:space="preserve">2015 рік         </t>
  </si>
  <si>
    <t>230</t>
  </si>
  <si>
    <t>8036600000</t>
  </si>
  <si>
    <t>7214</t>
  </si>
  <si>
    <t>51111</t>
  </si>
  <si>
    <t>49.20</t>
  </si>
  <si>
    <t>ПрАТ "Київ-Дніпровське МППЗТ"</t>
  </si>
  <si>
    <t>Приватне акціонерне товариство</t>
  </si>
  <si>
    <t>Україна</t>
  </si>
  <si>
    <t>Міністерство інфраструктури</t>
  </si>
  <si>
    <t>Залізничний транспорт</t>
  </si>
  <si>
    <t>Вантажний залізничний транспорт</t>
  </si>
  <si>
    <t>Одиниця виміру</t>
  </si>
  <si>
    <t>тис. гривень</t>
  </si>
  <si>
    <t>Державна</t>
  </si>
  <si>
    <t>м. Київ, вул. Алма-Атинська, 37</t>
  </si>
  <si>
    <t>568-86-03</t>
  </si>
  <si>
    <t>Минулий                               рік</t>
  </si>
  <si>
    <t>Минулий                      рік</t>
  </si>
  <si>
    <t>Минулий                 рік</t>
  </si>
  <si>
    <t>Минулий                           рік</t>
  </si>
  <si>
    <t>Поточний                               рік</t>
  </si>
  <si>
    <t xml:space="preserve">Код                         рядка </t>
  </si>
  <si>
    <t>______________________</t>
  </si>
  <si>
    <t>Поточний                                рік</t>
  </si>
  <si>
    <t>Минулий                  рік</t>
  </si>
  <si>
    <t xml:space="preserve"> (ініціали, прізвище)    </t>
  </si>
  <si>
    <t>_________________</t>
  </si>
  <si>
    <t xml:space="preserve">             (підпис)</t>
  </si>
  <si>
    <t xml:space="preserve">      ПрАТ «Київ-Дніпровське МППЗТ» є юридичною особою, яка створена відповідно до чинного законодавства України без обмеження строку діяльності.</t>
  </si>
  <si>
    <t xml:space="preserve">      Засновником та єдиним акціонером Товариства є держава в особі Міністерства інфраструктури України.</t>
  </si>
  <si>
    <t xml:space="preserve">      ПрАТ «Київ-Дніпровське МППЗТ» надає послуги з перевезення вантажів від залізничних станцій примикання до фронтів вивантаження і навантаження, з маневрової роботи, з навантажувально-розвантажувальних робіт та інші послуги, пов'язані  з перевезенням вантажів залізничним транспортом.</t>
  </si>
  <si>
    <t xml:space="preserve">      У зв’язку з тимчасовою окупацією Автономної республіки Крим та м. Севастополь з під контролю Товариства вийшло чотири філії – Джанкойська, Красноперекопська, Севастопольська та Сімферопольська. Тому, на даний час, у складі ПрАТ «Київ-Дніпровське МППЗТ» залишилось 27 філій, які розташовані і здійснюють у повному обсязі свою фінансово-господарську діяльність у 17 областях України та місті Київ, співпрацюють із усіма залізницями Укрзалізниці.</t>
  </si>
  <si>
    <t xml:space="preserve"> </t>
  </si>
  <si>
    <t>Незавершене будівництво на початок планового року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</si>
  <si>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1–1,5</t>
  </si>
  <si>
    <t>капітальний ремонт</t>
  </si>
  <si>
    <t>6</t>
  </si>
  <si>
    <t>Капітальний ремонт</t>
  </si>
  <si>
    <t>6.1</t>
  </si>
  <si>
    <t>(пункт 11)</t>
  </si>
  <si>
    <t>Інші витрати, усього, у тому числі:</t>
  </si>
  <si>
    <t>Витрати з податку на прибуток</t>
  </si>
  <si>
    <t>Чистий дохід від реалізації продукції                                        (товарів, робіт, послуг)</t>
  </si>
  <si>
    <t>Собівартість реалізованої продукції                                                 (товарів, робіт, послуг)</t>
  </si>
  <si>
    <t xml:space="preserve">  </t>
  </si>
  <si>
    <t xml:space="preserve">витрати на підвищення кваліфікації та перепідготовку кадрів </t>
  </si>
  <si>
    <t>амортизація основних засобів і нематеріальних активів загальногосподарського призначення</t>
  </si>
  <si>
    <t>витрати на страхування загальногосподарського персоналу</t>
  </si>
  <si>
    <t>витрати на охорону праці загальногосподарського персоналу</t>
  </si>
  <si>
    <t>1050/1</t>
  </si>
  <si>
    <t>витрати на соціальні заходи</t>
  </si>
  <si>
    <t>нетипові операційні доходи</t>
  </si>
  <si>
    <t>інші операційні доходи, у тому числі:</t>
  </si>
  <si>
    <t>1073/1</t>
  </si>
  <si>
    <t>1073/2</t>
  </si>
  <si>
    <t>1073/3</t>
  </si>
  <si>
    <t>нетипові операційні витрати</t>
  </si>
  <si>
    <t>собівартість реалізованих оборотних запасів</t>
  </si>
  <si>
    <t>1086/1</t>
  </si>
  <si>
    <t>1086/2</t>
  </si>
  <si>
    <t>1086/3</t>
  </si>
  <si>
    <t>1086/4</t>
  </si>
  <si>
    <t>1086/5</t>
  </si>
  <si>
    <t>Дохід з податку на прибуток</t>
  </si>
  <si>
    <t xml:space="preserve">Прибуток від  припиненої діяльності після оподаткування </t>
  </si>
  <si>
    <t xml:space="preserve">Збиток від  припиненої діяльності після оподаткування </t>
  </si>
  <si>
    <t>Неконтрольована частка</t>
  </si>
  <si>
    <t>плюс амортизація, рядок 1430</t>
  </si>
  <si>
    <t xml:space="preserve">плюс значні нетипові операційній витрати,                             рядок 1082 </t>
  </si>
  <si>
    <t>Матеріальні витрати, у тому числі: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</si>
  <si>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    В.о. голови правління              </t>
    </r>
  </si>
  <si>
    <t xml:space="preserve">                                                (посада)</t>
  </si>
  <si>
    <t>Інші операційні витрати, у тому числі:</t>
  </si>
  <si>
    <t xml:space="preserve">Прибуток </t>
  </si>
  <si>
    <t>Збиток</t>
  </si>
  <si>
    <t>ІІІ. Рух грошових коштів (за прямим методом)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</si>
  <si>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</si>
  <si>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</si>
  <si>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</si>
  <si>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</si>
  <si>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 </t>
  </si>
  <si>
    <t>Надходження авансів від покупців і замовників</t>
  </si>
  <si>
    <t>позики</t>
  </si>
  <si>
    <t>Інші надходження, у тому числі:</t>
  </si>
  <si>
    <t>від повернення авансів</t>
  </si>
  <si>
    <t>3060/1</t>
  </si>
  <si>
    <t xml:space="preserve">від операційної оренди </t>
  </si>
  <si>
    <t>3060/2</t>
  </si>
  <si>
    <t>від реалізації інших оборотних активів</t>
  </si>
  <si>
    <t>3060/3</t>
  </si>
  <si>
    <t>3060/4</t>
  </si>
  <si>
    <t>Видатки грошових коштів від операційної діяльності</t>
  </si>
  <si>
    <t>Розрахунки за продукцію (товари, роботи, послуги)</t>
  </si>
  <si>
    <t>Розрахунки з оплати праці</t>
  </si>
  <si>
    <t>Зобов’язання з податків, зборів та інших обов’язкових платежів, у тому числі:</t>
  </si>
  <si>
    <t>податок на прибуток підприємства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</si>
  <si>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</si>
  <si>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</si>
  <si>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</si>
  <si>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</si>
  <si>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</si>
  <si>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</si>
  <si>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</si>
  <si>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</si>
  <si>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 на виплату дивідендів на державну частку</t>
  </si>
  <si>
    <t>3150/1</t>
  </si>
  <si>
    <t xml:space="preserve">єдиний внесок на загальнообов'язкове державне соціальне страхування     </t>
  </si>
  <si>
    <t>3150/2</t>
  </si>
  <si>
    <t>військовий збір</t>
  </si>
  <si>
    <t>3150/3</t>
  </si>
  <si>
    <t>земельний податок</t>
  </si>
  <si>
    <t>3150/4</t>
  </si>
  <si>
    <t>екологічний податок</t>
  </si>
  <si>
    <t>3150/5</t>
  </si>
  <si>
    <t>податок на нерухомість</t>
  </si>
  <si>
    <t>3150/6</t>
  </si>
  <si>
    <t>інші податки</t>
  </si>
  <si>
    <t>3150/7</t>
  </si>
  <si>
    <t>Повернення коштів до бюджету</t>
  </si>
  <si>
    <t>на оплату авансів</t>
  </si>
  <si>
    <t>3170/1</t>
  </si>
  <si>
    <t>на оплату поврнення авансів</t>
  </si>
  <si>
    <t>3170/2</t>
  </si>
  <si>
    <t>3170/3</t>
  </si>
  <si>
    <t>Чистий рух коштів від операційної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</si>
  <si>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</si>
  <si>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</si>
  <si>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 xml:space="preserve">Виручка від реалізації необоротних активів </t>
  </si>
  <si>
    <t>Видатки грошових коштів від інвестиційної діяльності</t>
  </si>
  <si>
    <t>Придбання (створення) основних засобів</t>
  </si>
  <si>
    <t>3260/1</t>
  </si>
  <si>
    <t>3260/2</t>
  </si>
  <si>
    <t>3260/3</t>
  </si>
  <si>
    <t>3270/4</t>
  </si>
  <si>
    <t>інше (оргтехніка)</t>
  </si>
  <si>
    <t>локомотивне депо</t>
  </si>
  <si>
    <t>3265/1</t>
  </si>
  <si>
    <t>3265/2</t>
  </si>
  <si>
    <t>3270/1</t>
  </si>
  <si>
    <t>3280/1</t>
  </si>
  <si>
    <t>3280/1/1</t>
  </si>
  <si>
    <t>3280/2</t>
  </si>
  <si>
    <t>тепловози, залізничні колії, будівлі та споруди, навантажувально-розвантажувальна техніка</t>
  </si>
  <si>
    <t>3280/2/1</t>
  </si>
  <si>
    <t>3280/3</t>
  </si>
  <si>
    <t>тепловози, будівлі та споруди, навантажувально-розвантажувальна техніка</t>
  </si>
  <si>
    <t>3280/3/1</t>
  </si>
  <si>
    <t>Надходження грошових коштів від фінансової діяльності</t>
  </si>
  <si>
    <t>Надходження від власного капіталу </t>
  </si>
  <si>
    <t>позики (повернення безвідсоткової позики працівниками)</t>
  </si>
  <si>
    <t>Видатки грошових коштів від фінансової діяльності</t>
  </si>
  <si>
    <t>Витрачання на викуп власних акцій</t>
  </si>
  <si>
    <t xml:space="preserve">Сплата дивідендів </t>
  </si>
  <si>
    <t>Залишок коштів на початок періоду</t>
  </si>
  <si>
    <t>Залишок коштів на кінець періоду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</si>
  <si>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</si>
  <si>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</si>
  <si>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                    у тому числі:</t>
  </si>
  <si>
    <t>Сплата податків, зборів та інших обов’язкових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</si>
  <si>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</si>
  <si>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</si>
  <si>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відрахування частини чистого прибутку державними унітарними підприємствами та їх об'єднаннями</t>
  </si>
  <si>
    <t>рентна плата за користування надрами</t>
  </si>
  <si>
    <t>інші податки та збори, у тому числі:</t>
  </si>
  <si>
    <t>2119/1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</si>
  <si>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</si>
  <si>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</si>
  <si>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        </t>
  </si>
  <si>
    <t>+2% на лікарняні + 3,6% ЄСВ</t>
  </si>
  <si>
    <t>інші податки, збори та платежі</t>
  </si>
  <si>
    <t>Погашення податкового боргу, усього, у тому числі:</t>
  </si>
  <si>
    <t>інші (штрафи, пені, неустойки)</t>
  </si>
  <si>
    <t>витрати на утримання основних фондів, інших необоротних активів загальногосподарського використання, у тому числі:</t>
  </si>
  <si>
    <t>мінус операційні доходи від курсових різниць,                        рядок 1071</t>
  </si>
  <si>
    <t>плюс операційні витрати від курсових різниць,                          рядок 1081</t>
  </si>
  <si>
    <t>мінус значні нетипові операційній доходи,                           рядок 1072</t>
  </si>
  <si>
    <t xml:space="preserve">Збиток від  припиненої діяльності після                       оподаткування </t>
  </si>
  <si>
    <t>Нараховані до сплати відрахування частини чистого прибутку,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</si>
  <si>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</si>
  <si>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</si>
  <si>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Сплата податків та зборів до місцевих бюджетів (податкові платежі)</t>
  </si>
  <si>
    <t>Інші податки, збори та платежі на користь держави, усього, у тому числі:</t>
  </si>
  <si>
    <t>Цільове фінансування</t>
  </si>
  <si>
    <t>Чистий рух коштів від інвестиційної діяльності</t>
  </si>
  <si>
    <t>Чистий рух коштів від фінансової діяльності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</si>
  <si>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  В.о. голови правління            </t>
    </r>
  </si>
  <si>
    <t xml:space="preserve">                                                 (посада)</t>
  </si>
  <si>
    <t>_______________________</t>
  </si>
  <si>
    <t xml:space="preserve">                    (підпис)</t>
  </si>
  <si>
    <t xml:space="preserve">                                               (посада)</t>
  </si>
  <si>
    <t>Поточний               рік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</si>
  <si>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</si>
  <si>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</si>
  <si>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</si>
  <si>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</si>
  <si>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</si>
  <si>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</si>
  <si>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</si>
  <si>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</si>
  <si>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4000/4</t>
  </si>
  <si>
    <t>інші джерела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</si>
  <si>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</si>
  <si>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</si>
  <si>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</si>
  <si>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</si>
  <si>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Рентабельність EBITDA
(EBITDA рядок 1310 / чистий дохід від реалізації продукції (товарів, робіт, послуг) рядок 1000), %</t>
  </si>
  <si>
    <t>Рентабельність активів
(чистий фінансовий результат рядок 1200 / вартість активів рядок 6020), %</t>
  </si>
  <si>
    <t>Рентабельність власного капіталу
(чистий фінансовий результат рядок 1200 / власний капітал рядок 6080), %</t>
  </si>
  <si>
    <t>Рентабельність діяльності
(чистий фінансовий результат рядок 1200 / чистий дохід від реалізації продукції (товарів, робіт, послуг) рядок 1000), %</t>
  </si>
  <si>
    <t>Коефіцієнт відношення боргу до EBITDA
((довгострокові зобов'язання рядок 6030 + поточні зобов'язання рядок 6040) / EBITDA рядок 1310)</t>
  </si>
  <si>
    <t>Коефіцієнт фінансової стійкості
(власний капітал рядок 6080 / (довгострокові зобов'язання рядок 6030 + поточні зобов'язання рядок 6040))</t>
  </si>
  <si>
    <t>Коефіцієнт поточної ліквідності (покриття)
(оборотні активи рядок 6010 / поточні зобов'язання рядок 6040)</t>
  </si>
  <si>
    <t>Коефіцієнт відношення капітальних інвестицій до амортизації
(рядок 4000 / рядок 1430)</t>
  </si>
  <si>
    <t>Коефіцієнт відношення капітальних інвестицій до чистий дохід від реалізації продукції (товарів, робіт, послуг)
(рядок 4000 / рядок 1000)</t>
  </si>
  <si>
    <t xml:space="preserve">Коефіцієнт зносу основних засобів 
(сума зносу рядок 6003 / первісну вартість основних засобів рядок 6002) </t>
  </si>
  <si>
    <t xml:space="preserve">                                             (посада)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</si>
  <si>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В.о. голови правління              </t>
    </r>
  </si>
  <si>
    <t>основні засоби</t>
  </si>
  <si>
    <t>первісна вартість</t>
  </si>
  <si>
    <t>знос</t>
  </si>
  <si>
    <t>Оборотні активи, у тому числі:</t>
  </si>
  <si>
    <t>гроші та їх еквіваленти</t>
  </si>
  <si>
    <t>Усього активи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</si>
  <si>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</si>
  <si>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</si>
  <si>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</si>
  <si>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</si>
  <si>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</si>
  <si>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</si>
  <si>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зобов’язання</t>
  </si>
  <si>
    <t>інші фінансові зобов’язання</t>
  </si>
  <si>
    <t>Повернено залучених коштів, усього, у тому числі:</t>
  </si>
  <si>
    <t>VІІI. Дані про персонал та витрати на оплату праці</t>
  </si>
  <si>
    <r>
      <t>Середня кількість працівників</t>
    </r>
    <r>
      <rPr>
        <sz val="14"/>
        <rFont val="Times New Roman"/>
        <family val="1"/>
        <charset val="204"/>
      </rPr>
      <t xml:space="preserve"> (штатних працівників, зовнішніх сумісників, та працівників, що працюють за цивільно-правовими договорами), </t>
    </r>
    <r>
      <rPr>
        <b/>
        <sz val="14"/>
        <rFont val="Times New Roman"/>
        <family val="1"/>
        <charset val="204"/>
      </rPr>
      <t>у тому числі:</t>
    </r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</si>
  <si>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</si>
  <si>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</si>
  <si>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</si>
  <si>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(грн.), усього, у тому числі:</t>
  </si>
  <si>
    <r>
      <t>Середня кількість працівників</t>
    </r>
    <r>
      <rPr>
        <sz val="14"/>
        <rFont val="Times New Roman"/>
        <family val="1"/>
        <charset val="204"/>
      </rPr>
      <t xml:space="preserve"> (штатних працівників, зовнішніх сумісників,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</si>
  <si>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ПрАТ "Київ-Дніпровське МППЗТ"     </t>
  </si>
  <si>
    <t xml:space="preserve"> У разі збільшення витрат на оплату праці в плановому році порівняно з установленим рівнем попереднього року надати обґрунтування. </t>
  </si>
  <si>
    <t>1</t>
  </si>
  <si>
    <t>Види діяльності</t>
  </si>
  <si>
    <t>чистий дохід від реалізації продукції (товарів, робіт, послуг)                               (тис. гривень)</t>
  </si>
  <si>
    <t>кількість продукції/                      наданих послуг                        (тис. тонн)</t>
  </si>
  <si>
    <t>ціна одиниці/                           вар-тість продукції/  наданих послуг (гривень)</t>
  </si>
  <si>
    <t xml:space="preserve">      6. Витрати, пов'язані з використанням власних службових автомобілів (у складі адміністративних витрат, рядок 1041) </t>
  </si>
  <si>
    <t>Мета використання</t>
  </si>
  <si>
    <t>Витрати, усього (тис. грн.)</t>
  </si>
  <si>
    <t>83-но</t>
  </si>
  <si>
    <t>85-но</t>
  </si>
  <si>
    <t>85-нс</t>
  </si>
  <si>
    <t xml:space="preserve">      7. Витрати на оренду службових автомобілів (у складі адміністративних витрат, рядок 1042) 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</si>
  <si>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      В.о. голови правління                </t>
    </r>
  </si>
  <si>
    <t xml:space="preserve">                                                   (посада)</t>
  </si>
  <si>
    <t>Факт відповідного періоду минулого року</t>
  </si>
  <si>
    <t>План звітного періоду</t>
  </si>
  <si>
    <t>Факт               звітного періоду</t>
  </si>
  <si>
    <t>факт відповідного періоду минулого року</t>
  </si>
  <si>
    <t>план                         звітного періоду</t>
  </si>
  <si>
    <t>факт               звітного періоду</t>
  </si>
  <si>
    <t xml:space="preserve">Відхилення, +,-                         (факт / план звітного періоду) </t>
  </si>
  <si>
    <t xml:space="preserve">Виконання, %                         (факт / план звітного періоду) </t>
  </si>
  <si>
    <t xml:space="preserve">Виконання,               %                         (факт / план звітного періоду) </t>
  </si>
  <si>
    <t>Інші податки, збори та платежі на користь держави, усього,                                                                        у тому числі:</t>
  </si>
  <si>
    <t>2124/1</t>
  </si>
  <si>
    <t>2124/2</t>
  </si>
  <si>
    <t>2124/3</t>
  </si>
  <si>
    <t>Плановий рік</t>
  </si>
  <si>
    <t>Фінансовий результат від операційної діяльності,                              рядок 1100</t>
  </si>
  <si>
    <t>Сплата податків та зборів до місцевих бюджетів (податкові платежі), усього, у тому числі:</t>
  </si>
  <si>
    <t>тепловози, залізничні колії, будівлі та споруди, інша техніка</t>
  </si>
  <si>
    <t>тепловози, залізничні колії, будівлі та споруди, вантажно-розвантажувальна та інша техніка</t>
  </si>
  <si>
    <t>від відсотків за залишками на коштів на поточних рахунках</t>
  </si>
  <si>
    <t>Матеріали щодо списання основних засобів знаходяться на розгляді у Мінінфраструктури</t>
  </si>
  <si>
    <t>доходи від перевезення вантажів</t>
  </si>
  <si>
    <t>доходи від вантажно-розвантажувальних робіт</t>
  </si>
  <si>
    <t>доходи від інших послуг, пов’язаних з перевезенням вантажів</t>
  </si>
  <si>
    <t>Звітний квартал</t>
  </si>
  <si>
    <t>інші доходи від списання основних засобів</t>
  </si>
  <si>
    <t>інші витрати від списання основних засобів</t>
  </si>
  <si>
    <t>Скорик О.В.</t>
  </si>
  <si>
    <t xml:space="preserve">            О.В. Скорик           </t>
  </si>
  <si>
    <t>Факт за звітний квартал</t>
  </si>
  <si>
    <t xml:space="preserve">            О.В. Скорик               </t>
  </si>
  <si>
    <t xml:space="preserve">              О.В. Скорик              </t>
  </si>
  <si>
    <t xml:space="preserve">            О.В. Скорик             </t>
  </si>
  <si>
    <t xml:space="preserve">       О.В. Скорик        </t>
  </si>
  <si>
    <t>податки та обов’язкові платежі</t>
  </si>
  <si>
    <t>поштово-господарські, канцтовари, підписка</t>
  </si>
  <si>
    <t>послуги охорони</t>
  </si>
  <si>
    <t>витрати на оформлення прав власності на майно, проектні роботи</t>
  </si>
  <si>
    <t>витрати на охорону праці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</si>
  <si>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</si>
  <si>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</si>
  <si>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</si>
  <si>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</si>
  <si>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</si>
  <si>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</si>
  <si>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</si>
  <si>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</si>
  <si>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</si>
  <si>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</si>
  <si>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інші витрати, у т.ч.:</t>
  </si>
  <si>
    <t>Матеріальна допомога на лікування, у зв’язку з скрутним матеріальним становищем та ін.</t>
  </si>
  <si>
    <t>За рахунок збільшення обсягів робіт</t>
  </si>
  <si>
    <t>За рахунок збільшення обсягів додаткових послуг</t>
  </si>
  <si>
    <t>За рахунок зменшення ставки податку згідно внесених змін до ПКУ</t>
  </si>
  <si>
    <t>оприбуткування матеріалів, запасів</t>
  </si>
  <si>
    <t>послуги метрології</t>
  </si>
  <si>
    <t>страхування небезпечних вантажів</t>
  </si>
  <si>
    <t>1073/3/1</t>
  </si>
  <si>
    <t>1073/3/2</t>
  </si>
  <si>
    <t>1073/3/3</t>
  </si>
  <si>
    <t>1073/3/4</t>
  </si>
  <si>
    <t>За рахунок зниження вартості</t>
  </si>
  <si>
    <t>За рахунок зниження вартості ПММ</t>
  </si>
  <si>
    <t>інші, у т.ч.:</t>
  </si>
  <si>
    <t>Згідно пункту 4.24 Колективного договору Товариства</t>
  </si>
  <si>
    <t xml:space="preserve">Збільшення за рахунок перегляду терміну викоритстання ОЗ та НА </t>
  </si>
  <si>
    <t>За рахунок збільшення обсягів перевезень</t>
  </si>
  <si>
    <t>амортизація основних засобів і нематеріальних                            активів</t>
  </si>
  <si>
    <t>інші адміністративні витрати, у т.ч.:</t>
  </si>
  <si>
    <t>1051/1</t>
  </si>
  <si>
    <t>За рахунок зміни розміру ставок на земельні ділянки та нерухоме майно</t>
  </si>
  <si>
    <t>Subaru Tribeka (резервна)</t>
  </si>
  <si>
    <t xml:space="preserve">Збільшення за рахунок перегляду терміну використання ОЗ та НА </t>
  </si>
  <si>
    <t>комунальні послуги</t>
  </si>
  <si>
    <t>1051/2</t>
  </si>
  <si>
    <t>1051/3</t>
  </si>
  <si>
    <t>списання ТМЦ</t>
  </si>
  <si>
    <t>обслуговування програмного забезпечення</t>
  </si>
  <si>
    <t>1051/4</t>
  </si>
  <si>
    <t>1051/6</t>
  </si>
  <si>
    <t>1051/7</t>
  </si>
  <si>
    <t>послуги нотаріуса</t>
  </si>
  <si>
    <t>1051/8</t>
  </si>
  <si>
    <t>інші ( у т.ч. резерв відпусток)</t>
  </si>
  <si>
    <t>За рахунок підвищення вартості та збільшення об’ємів послуг</t>
  </si>
  <si>
    <t xml:space="preserve">                                </t>
  </si>
  <si>
    <t>3060/5</t>
  </si>
  <si>
    <t>За рахунок збільшення наданих послуг</t>
  </si>
  <si>
    <t>Інші доходи, пов’язані з господарською діяльністю Товариства (відсотки за залишок коштів на розрахунковому рахунку, відшкодування комунальних послуг та земельного податку тощо)</t>
  </si>
  <si>
    <t>Соціальні виплати, передбачені Колективним договором Товариства, витрати, пов’язані з операційною арендою активів, лікарняні з нарахуваннями, податки та обов’язкові платежі та ін.</t>
  </si>
  <si>
    <t>У зв’язку зі збільшенням обсягів робіт</t>
  </si>
  <si>
    <t>3150/8</t>
  </si>
  <si>
    <t>економічні санкції</t>
  </si>
  <si>
    <t xml:space="preserve">                 за ІІІ квартал 2016 року                    </t>
  </si>
  <si>
    <r>
      <t>до звіту про виконання фінансового плану  за І</t>
    </r>
    <r>
      <rPr>
        <b/>
        <u/>
        <sz val="14"/>
        <rFont val="Times New Roman"/>
        <family val="1"/>
        <charset val="204"/>
      </rPr>
      <t xml:space="preserve">ІІ квартал 2016 </t>
    </r>
    <r>
      <rPr>
        <b/>
        <sz val="14"/>
        <rFont val="Times New Roman"/>
        <family val="1"/>
        <charset val="204"/>
      </rPr>
      <t>року</t>
    </r>
  </si>
  <si>
    <r>
      <t>*Фактична Σ ПДВ за ІІІ квартал 2016 року - 928,8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тис. грн.</t>
    </r>
  </si>
  <si>
    <t xml:space="preserve">    *Залишок нерозподіленого прибутку на кінець ІІ кварталу 2016 року становив 17 794,1 тис. грн. У зв’язку з коригуванням на 0,9 тис. грн. (виправлення помилок) скорегований залишок нерозподіленого прибутку на початок ІІІ кварталу 2016 року складатиме 17 795 тис. грн.</t>
  </si>
  <si>
    <t>Збільшення за рахунок встановлення повного балансу робосого часу, підвищення заробітної плати та виплат згідно умов Колективного договору Товариства</t>
  </si>
  <si>
    <t>За рахунок проведених ремонтів та ТО основних засобів та підвищення вартості на комплектуючі матеріали до них</t>
  </si>
  <si>
    <t xml:space="preserve">Добровільне страхування залізничного транспорту, страхування майна, страхування від вогневих ризиків та ризиків стихійних явищ </t>
  </si>
  <si>
    <t>За рахунок проведених поточних ремонтів та підвищення вартості на комплектуючі матеріали до них, зростання заробітної плати</t>
  </si>
  <si>
    <t>За рахунок збільшення об’ємів послуг</t>
  </si>
  <si>
    <t>За рахунок підвищення тарифів</t>
  </si>
  <si>
    <t>За рахунок збільшення об’ємів та вартості послуг</t>
  </si>
  <si>
    <t>За рахунок збільшення вартості послуг (навчання з охорони праці, розпорядчих документів регіональних філій ПАТ «Укрзалізниця» тощо)</t>
  </si>
  <si>
    <t>Збільшення у зв’язку з плановими і позаплановими перевірками філій з метою посилення контролю за їх діяльністю</t>
  </si>
  <si>
    <t>Інші витрати, пов’язані з господарською діяльністю Товариства, у т.ч. резерв відпусток</t>
  </si>
  <si>
    <t>2 115 чол.</t>
  </si>
  <si>
    <t>Допомога оперативно-тактичному угрупуванню "Південь" Міністерства оборони України</t>
  </si>
  <si>
    <t>поштово-господарські, канцтовари, заправка картриджів, поліграфічні послуги, підписка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</si>
</sst>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0.0000"/>
    <numFmt numFmtId="177" formatCode="_(* #,##0.0_);_(* \(#,##0.0\);_(* &quot;-&quot;_);_(@_)"/>
    <numFmt numFmtId="178" formatCode="_-* #,##0.0_₴_-;\-* #,##0.0_₴_-;_-* &quot;-&quot;?_₴_-;_-@_-"/>
    <numFmt numFmtId="179" formatCode="0.0%"/>
    <numFmt numFmtId="180" formatCode="_-* #,##0.00&quot;р.&quot;_-;\-* #,##0.00&quot;р.&quot;_-;_-* &quot;-&quot;??&quot;р.&quot;_-;_-@_-"/>
    <numFmt numFmtId="181" formatCode="_(* #,##0.00_);_(* \(#,##0.00\);_(* &quot;-&quot;_);_(@_)"/>
  </numFmts>
  <fonts count="8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rgb="FFFF0000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0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1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5" fontId="69" fillId="22" borderId="12" applyFill="0" applyBorder="0">
      <alignment horizontal="center" vertical="center" wrapText="1"/>
      <protection locked="0"/>
    </xf>
    <xf numFmtId="170" fontId="70" fillId="0" borderId="0">
      <alignment wrapText="1"/>
    </xf>
    <xf numFmtId="170" fontId="37" fillId="0" borderId="0">
      <alignment wrapText="1"/>
    </xf>
    <xf numFmtId="0" fontId="33" fillId="0" borderId="0"/>
    <xf numFmtId="180" fontId="2" fillId="0" borderId="0" applyFont="0" applyFill="0" applyBorder="0" applyAlignment="0" applyProtection="0"/>
  </cellStyleXfs>
  <cellXfs count="51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3" fillId="0" borderId="0" xfId="0" applyFont="1" applyFill="1"/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182" applyFont="1" applyFill="1" applyBorder="1" applyAlignment="1">
      <protection locked="0"/>
    </xf>
    <xf numFmtId="0" fontId="4" fillId="0" borderId="3" xfId="182" applyFont="1" applyFill="1" applyBorder="1" applyAlignment="1"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245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 shrinkToFi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" xfId="182" applyFont="1" applyFill="1" applyBorder="1" applyAlignment="1">
      <alignment wrapText="1"/>
      <protection locked="0"/>
    </xf>
    <xf numFmtId="0" fontId="5" fillId="0" borderId="3" xfId="245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168" fontId="5" fillId="0" borderId="3" xfId="237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vertical="center" wrapText="1"/>
    </xf>
    <xf numFmtId="0" fontId="5" fillId="29" borderId="0" xfId="0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horizontal="center" vertical="center"/>
    </xf>
    <xf numFmtId="169" fontId="5" fillId="0" borderId="3" xfId="0" quotePrefix="1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 wrapText="1"/>
    </xf>
    <xf numFmtId="169" fontId="4" fillId="0" borderId="3" xfId="0" quotePrefix="1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69" fontId="5" fillId="0" borderId="3" xfId="0" applyNumberFormat="1" applyFont="1" applyFill="1" applyBorder="1" applyAlignment="1">
      <alignment vertical="center" wrapText="1"/>
    </xf>
    <xf numFmtId="0" fontId="5" fillId="0" borderId="3" xfId="353" applyFont="1" applyBorder="1" applyAlignment="1">
      <alignment vertical="center" wrapText="1" shrinkToFit="1"/>
    </xf>
    <xf numFmtId="0" fontId="5" fillId="0" borderId="14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353" applyFont="1" applyBorder="1" applyAlignment="1">
      <alignment horizontal="left" vertical="center" wrapText="1" indent="1" shrinkToFit="1"/>
    </xf>
    <xf numFmtId="169" fontId="9" fillId="0" borderId="3" xfId="0" applyNumberFormat="1" applyFont="1" applyFill="1" applyBorder="1" applyAlignment="1">
      <alignment vertical="center" wrapText="1"/>
    </xf>
    <xf numFmtId="169" fontId="9" fillId="0" borderId="3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5" fillId="29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2" fontId="5" fillId="0" borderId="3" xfId="237" applyNumberFormat="1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169" fontId="72" fillId="0" borderId="0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0" fontId="5" fillId="29" borderId="0" xfId="0" applyFont="1" applyFill="1" applyBorder="1" applyAlignment="1">
      <alignment vertical="center"/>
    </xf>
    <xf numFmtId="169" fontId="4" fillId="29" borderId="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0" fontId="5" fillId="29" borderId="3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9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left" vertical="center"/>
    </xf>
    <xf numFmtId="0" fontId="5" fillId="29" borderId="0" xfId="0" applyFont="1" applyFill="1" applyAlignment="1">
      <alignment horizontal="center" vertical="center"/>
    </xf>
    <xf numFmtId="0" fontId="5" fillId="29" borderId="0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3" xfId="0" quotePrefix="1" applyFont="1" applyFill="1" applyBorder="1" applyAlignment="1">
      <alignment horizontal="center" vertical="center"/>
    </xf>
    <xf numFmtId="169" fontId="5" fillId="29" borderId="3" xfId="0" applyNumberFormat="1" applyFont="1" applyFill="1" applyBorder="1" applyAlignment="1">
      <alignment horizontal="right" vertical="center"/>
    </xf>
    <xf numFmtId="0" fontId="4" fillId="29" borderId="0" xfId="0" applyFont="1" applyFill="1" applyBorder="1" applyAlignment="1">
      <alignment vertical="center"/>
    </xf>
    <xf numFmtId="0" fontId="5" fillId="29" borderId="3" xfId="0" applyFont="1" applyFill="1" applyBorder="1" applyAlignment="1">
      <alignment vertical="center" wrapText="1"/>
    </xf>
    <xf numFmtId="177" fontId="5" fillId="29" borderId="3" xfId="0" applyNumberFormat="1" applyFont="1" applyFill="1" applyBorder="1" applyAlignment="1">
      <alignment horizontal="center" vertical="center" wrapText="1"/>
    </xf>
    <xf numFmtId="178" fontId="5" fillId="29" borderId="0" xfId="0" applyNumberFormat="1" applyFont="1" applyFill="1" applyAlignment="1">
      <alignment vertical="center"/>
    </xf>
    <xf numFmtId="0" fontId="5" fillId="29" borderId="3" xfId="0" applyFont="1" applyFill="1" applyBorder="1" applyAlignment="1">
      <alignment horizontal="left" vertical="center" wrapText="1" indent="2"/>
    </xf>
    <xf numFmtId="0" fontId="75" fillId="29" borderId="0" xfId="0" applyFont="1" applyFill="1" applyAlignment="1">
      <alignment vertical="center"/>
    </xf>
    <xf numFmtId="169" fontId="4" fillId="29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69" fontId="5" fillId="0" borderId="3" xfId="0" quotePrefix="1" applyNumberFormat="1" applyFont="1" applyFill="1" applyBorder="1" applyAlignment="1">
      <alignment horizontal="right" vertical="center" wrapText="1"/>
    </xf>
    <xf numFmtId="169" fontId="5" fillId="29" borderId="3" xfId="0" quotePrefix="1" applyNumberFormat="1" applyFont="1" applyFill="1" applyBorder="1" applyAlignment="1">
      <alignment horizontal="right" vertical="center" wrapText="1"/>
    </xf>
    <xf numFmtId="169" fontId="5" fillId="29" borderId="3" xfId="0" quotePrefix="1" applyNumberFormat="1" applyFont="1" applyFill="1" applyBorder="1" applyAlignment="1">
      <alignment horizontal="right" vertical="center"/>
    </xf>
    <xf numFmtId="177" fontId="5" fillId="29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4" fillId="29" borderId="3" xfId="0" applyFont="1" applyFill="1" applyBorder="1" applyAlignment="1">
      <alignment horizontal="left" vertical="center" wrapText="1"/>
    </xf>
    <xf numFmtId="0" fontId="4" fillId="29" borderId="3" xfId="0" quotePrefix="1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49" fontId="5" fillId="29" borderId="0" xfId="0" applyNumberFormat="1" applyFont="1" applyFill="1" applyBorder="1" applyAlignment="1">
      <alignment vertical="center"/>
    </xf>
    <xf numFmtId="169" fontId="4" fillId="0" borderId="3" xfId="0" quotePrefix="1" applyNumberFormat="1" applyFont="1" applyFill="1" applyBorder="1" applyAlignment="1">
      <alignment horizontal="right"/>
    </xf>
    <xf numFmtId="169" fontId="4" fillId="29" borderId="3" xfId="0" quotePrefix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169" fontId="4" fillId="0" borderId="0" xfId="0" quotePrefix="1" applyNumberFormat="1" applyFont="1" applyFill="1" applyBorder="1" applyAlignment="1">
      <alignment horizontal="center"/>
    </xf>
    <xf numFmtId="169" fontId="4" fillId="29" borderId="0" xfId="0" quotePrefix="1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5" fillId="29" borderId="0" xfId="0" applyNumberFormat="1" applyFont="1" applyFill="1" applyBorder="1" applyAlignment="1">
      <alignment horizontal="right" vertical="center" wrapText="1"/>
    </xf>
    <xf numFmtId="0" fontId="5" fillId="29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5" fillId="29" borderId="0" xfId="0" applyFont="1" applyFill="1" applyBorder="1" applyAlignment="1">
      <alignment horizontal="right" vertical="center"/>
    </xf>
    <xf numFmtId="0" fontId="79" fillId="0" borderId="0" xfId="245" applyFont="1" applyFill="1"/>
    <xf numFmtId="0" fontId="80" fillId="0" borderId="0" xfId="0" applyFont="1" applyFill="1" applyAlignment="1">
      <alignment vertical="center"/>
    </xf>
    <xf numFmtId="0" fontId="5" fillId="0" borderId="3" xfId="245" applyFont="1" applyFill="1" applyBorder="1" applyAlignment="1">
      <alignment horizontal="left" vertical="center" wrapText="1" indent="1"/>
    </xf>
    <xf numFmtId="0" fontId="5" fillId="29" borderId="3" xfId="245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3" xfId="245" applyFont="1" applyFill="1" applyBorder="1" applyAlignment="1">
      <alignment horizontal="left" vertical="center" wrapText="1" indent="1"/>
    </xf>
    <xf numFmtId="0" fontId="5" fillId="29" borderId="3" xfId="245" applyFont="1" applyFill="1" applyBorder="1" applyAlignment="1">
      <alignment vertical="center" wrapText="1"/>
    </xf>
    <xf numFmtId="0" fontId="78" fillId="29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vertical="center"/>
    </xf>
    <xf numFmtId="0" fontId="5" fillId="29" borderId="0" xfId="245" applyFont="1" applyFill="1" applyBorder="1" applyAlignment="1">
      <alignment vertical="center"/>
    </xf>
    <xf numFmtId="0" fontId="4" fillId="29" borderId="0" xfId="245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center" vertical="center" wrapText="1"/>
    </xf>
    <xf numFmtId="169" fontId="5" fillId="0" borderId="3" xfId="245" applyNumberFormat="1" applyFont="1" applyFill="1" applyBorder="1" applyAlignment="1">
      <alignment horizontal="right" vertical="center" wrapText="1"/>
    </xf>
    <xf numFmtId="169" fontId="5" fillId="29" borderId="3" xfId="245" applyNumberFormat="1" applyFont="1" applyFill="1" applyBorder="1" applyAlignment="1">
      <alignment horizontal="right" vertical="center" wrapText="1"/>
    </xf>
    <xf numFmtId="169" fontId="4" fillId="0" borderId="0" xfId="245" applyNumberFormat="1" applyFont="1" applyFill="1" applyBorder="1" applyAlignment="1">
      <alignment vertical="center"/>
    </xf>
    <xf numFmtId="0" fontId="4" fillId="0" borderId="3" xfId="245" applyFont="1" applyFill="1" applyBorder="1" applyAlignment="1">
      <alignment horizontal="center" vertical="center" wrapText="1"/>
    </xf>
    <xf numFmtId="169" fontId="4" fillId="0" borderId="3" xfId="245" applyNumberFormat="1" applyFont="1" applyFill="1" applyBorder="1" applyAlignment="1">
      <alignment horizontal="right" vertical="center" wrapText="1"/>
    </xf>
    <xf numFmtId="0" fontId="5" fillId="29" borderId="3" xfId="245" applyFont="1" applyFill="1" applyBorder="1" applyAlignment="1">
      <alignment horizontal="center" vertical="center"/>
    </xf>
    <xf numFmtId="0" fontId="4" fillId="29" borderId="0" xfId="245" applyFont="1" applyFill="1" applyBorder="1" applyAlignment="1">
      <alignment vertical="center"/>
    </xf>
    <xf numFmtId="169" fontId="4" fillId="29" borderId="0" xfId="245" applyNumberFormat="1" applyFont="1" applyFill="1" applyBorder="1" applyAlignment="1">
      <alignment vertical="center"/>
    </xf>
    <xf numFmtId="49" fontId="78" fillId="0" borderId="0" xfId="245" applyNumberFormat="1" applyFont="1" applyFill="1" applyBorder="1" applyAlignment="1">
      <alignment vertical="center"/>
    </xf>
    <xf numFmtId="49" fontId="80" fillId="0" borderId="0" xfId="245" applyNumberFormat="1" applyFont="1" applyFill="1" applyBorder="1" applyAlignment="1">
      <alignment vertical="center"/>
    </xf>
    <xf numFmtId="169" fontId="5" fillId="0" borderId="0" xfId="245" applyNumberFormat="1" applyFont="1" applyFill="1" applyBorder="1" applyAlignment="1">
      <alignment horizontal="center" vertical="center" wrapText="1"/>
    </xf>
    <xf numFmtId="169" fontId="5" fillId="0" borderId="0" xfId="245" applyNumberFormat="1" applyFont="1" applyFill="1" applyBorder="1" applyAlignment="1">
      <alignment horizontal="right" vertical="center" wrapText="1"/>
    </xf>
    <xf numFmtId="169" fontId="5" fillId="29" borderId="0" xfId="245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left" vertical="center"/>
    </xf>
    <xf numFmtId="0" fontId="5" fillId="29" borderId="18" xfId="0" applyFont="1" applyFill="1" applyBorder="1" applyAlignment="1">
      <alignment vertical="center"/>
    </xf>
    <xf numFmtId="0" fontId="5" fillId="29" borderId="17" xfId="0" applyFont="1" applyFill="1" applyBorder="1" applyAlignment="1">
      <alignment vertical="center"/>
    </xf>
    <xf numFmtId="0" fontId="5" fillId="29" borderId="18" xfId="0" applyFont="1" applyFill="1" applyBorder="1" applyAlignment="1">
      <alignment vertical="center" wrapText="1"/>
    </xf>
    <xf numFmtId="0" fontId="5" fillId="29" borderId="17" xfId="0" applyFont="1" applyFill="1" applyBorder="1" applyAlignment="1">
      <alignment vertical="center" wrapText="1"/>
    </xf>
    <xf numFmtId="0" fontId="4" fillId="29" borderId="0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 wrapText="1"/>
    </xf>
    <xf numFmtId="168" fontId="5" fillId="29" borderId="3" xfId="0" applyNumberFormat="1" applyFont="1" applyFill="1" applyBorder="1" applyAlignment="1">
      <alignment horizontal="right" vertical="center" wrapText="1"/>
    </xf>
    <xf numFmtId="0" fontId="5" fillId="29" borderId="3" xfId="0" applyFont="1" applyFill="1" applyBorder="1" applyAlignment="1">
      <alignment horizontal="right" vertical="center" wrapText="1"/>
    </xf>
    <xf numFmtId="4" fontId="5" fillId="29" borderId="3" xfId="0" applyNumberFormat="1" applyFont="1" applyFill="1" applyBorder="1" applyAlignment="1">
      <alignment horizontal="right" vertical="center"/>
    </xf>
    <xf numFmtId="3" fontId="5" fillId="29" borderId="3" xfId="0" applyNumberFormat="1" applyFont="1" applyFill="1" applyBorder="1" applyAlignment="1">
      <alignment horizontal="right" vertical="center"/>
    </xf>
    <xf numFmtId="3" fontId="4" fillId="29" borderId="3" xfId="0" applyNumberFormat="1" applyFont="1" applyFill="1" applyBorder="1" applyAlignment="1">
      <alignment horizontal="right" vertical="center"/>
    </xf>
    <xf numFmtId="169" fontId="72" fillId="29" borderId="0" xfId="0" applyNumberFormat="1" applyFont="1" applyFill="1" applyBorder="1" applyAlignment="1">
      <alignment vertical="center" wrapText="1"/>
    </xf>
    <xf numFmtId="0" fontId="72" fillId="29" borderId="0" xfId="0" applyFont="1" applyFill="1" applyBorder="1" applyAlignment="1">
      <alignment vertical="center"/>
    </xf>
    <xf numFmtId="0" fontId="7" fillId="29" borderId="0" xfId="0" applyFont="1" applyFill="1" applyBorder="1" applyAlignment="1">
      <alignment vertical="center"/>
    </xf>
    <xf numFmtId="0" fontId="7" fillId="29" borderId="0" xfId="0" applyFont="1" applyFill="1" applyAlignment="1">
      <alignment vertical="center"/>
    </xf>
    <xf numFmtId="0" fontId="4" fillId="0" borderId="3" xfId="0" quotePrefix="1" applyNumberFormat="1" applyFont="1" applyFill="1" applyBorder="1" applyAlignment="1">
      <alignment horizontal="center"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29" borderId="3" xfId="237" applyNumberFormat="1" applyFont="1" applyFill="1" applyBorder="1" applyAlignment="1">
      <alignment horizontal="left" vertical="top" wrapText="1"/>
    </xf>
    <xf numFmtId="0" fontId="5" fillId="29" borderId="3" xfId="0" applyFont="1" applyFill="1" applyBorder="1" applyAlignment="1" applyProtection="1">
      <alignment horizontal="left" vertical="center"/>
      <protection locked="0"/>
    </xf>
    <xf numFmtId="3" fontId="4" fillId="29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29" borderId="0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 shrinkToFi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68" fontId="5" fillId="0" borderId="3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vertical="center"/>
    </xf>
    <xf numFmtId="177" fontId="4" fillId="29" borderId="3" xfId="0" applyNumberFormat="1" applyFont="1" applyFill="1" applyBorder="1" applyAlignment="1">
      <alignment horizontal="right" vertical="center" wrapText="1"/>
    </xf>
    <xf numFmtId="2" fontId="5" fillId="0" borderId="3" xfId="237" applyNumberFormat="1" applyFont="1" applyFill="1" applyBorder="1" applyAlignment="1">
      <alignment horizontal="right" vertical="center" wrapText="1"/>
    </xf>
    <xf numFmtId="2" fontId="5" fillId="29" borderId="3" xfId="0" applyNumberFormat="1" applyFont="1" applyFill="1" applyBorder="1" applyAlignment="1">
      <alignment horizontal="right" vertical="center"/>
    </xf>
    <xf numFmtId="0" fontId="5" fillId="0" borderId="3" xfId="245" applyFont="1" applyFill="1" applyBorder="1" applyAlignment="1">
      <alignment horizontal="center" vertical="center"/>
    </xf>
    <xf numFmtId="177" fontId="78" fillId="29" borderId="3" xfId="0" applyNumberFormat="1" applyFont="1" applyFill="1" applyBorder="1" applyAlignment="1">
      <alignment horizontal="center" vertical="center" wrapText="1"/>
    </xf>
    <xf numFmtId="169" fontId="78" fillId="0" borderId="3" xfId="0" applyNumberFormat="1" applyFont="1" applyFill="1" applyBorder="1" applyAlignment="1">
      <alignment horizontal="right" vertical="center"/>
    </xf>
    <xf numFmtId="0" fontId="5" fillId="29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177" fontId="5" fillId="29" borderId="3" xfId="0" applyNumberFormat="1" applyFont="1" applyFill="1" applyBorder="1" applyAlignment="1">
      <alignment horizontal="right" vertical="center" wrapText="1"/>
    </xf>
    <xf numFmtId="172" fontId="5" fillId="29" borderId="3" xfId="0" applyNumberFormat="1" applyFont="1" applyFill="1" applyBorder="1" applyAlignment="1">
      <alignment horizontal="right" vertical="center" wrapText="1"/>
    </xf>
    <xf numFmtId="172" fontId="4" fillId="29" borderId="3" xfId="0" applyNumberFormat="1" applyFont="1" applyFill="1" applyBorder="1" applyAlignment="1">
      <alignment horizontal="right" vertical="center" wrapText="1"/>
    </xf>
    <xf numFmtId="177" fontId="78" fillId="29" borderId="3" xfId="0" applyNumberFormat="1" applyFont="1" applyFill="1" applyBorder="1" applyAlignment="1">
      <alignment horizontal="right" vertical="center" wrapText="1"/>
    </xf>
    <xf numFmtId="172" fontId="78" fillId="29" borderId="3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3" fontId="75" fillId="0" borderId="3" xfId="0" applyNumberFormat="1" applyFont="1" applyFill="1" applyBorder="1" applyAlignment="1">
      <alignment horizontal="right" vertical="center" wrapText="1"/>
    </xf>
    <xf numFmtId="169" fontId="5" fillId="29" borderId="0" xfId="245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 wrapText="1"/>
    </xf>
    <xf numFmtId="172" fontId="5" fillId="0" borderId="3" xfId="0" applyNumberFormat="1" applyFont="1" applyFill="1" applyBorder="1" applyAlignment="1">
      <alignment horizontal="right" vertical="center" wrapText="1"/>
    </xf>
    <xf numFmtId="181" fontId="5" fillId="29" borderId="3" xfId="0" applyNumberFormat="1" applyFont="1" applyFill="1" applyBorder="1" applyAlignment="1">
      <alignment horizontal="right" vertical="center" wrapText="1"/>
    </xf>
    <xf numFmtId="0" fontId="75" fillId="0" borderId="3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wrapText="1"/>
    </xf>
    <xf numFmtId="0" fontId="81" fillId="0" borderId="0" xfId="0" applyFont="1" applyFill="1"/>
    <xf numFmtId="0" fontId="5" fillId="29" borderId="3" xfId="0" applyFont="1" applyFill="1" applyBorder="1" applyAlignment="1">
      <alignment horizontal="center" vertical="center" wrapText="1"/>
    </xf>
    <xf numFmtId="0" fontId="5" fillId="0" borderId="3" xfId="353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177" fontId="78" fillId="0" borderId="3" xfId="0" applyNumberFormat="1" applyFont="1" applyFill="1" applyBorder="1" applyAlignment="1">
      <alignment horizontal="center" vertical="center" wrapText="1"/>
    </xf>
    <xf numFmtId="177" fontId="80" fillId="29" borderId="3" xfId="0" applyNumberFormat="1" applyFont="1" applyFill="1" applyBorder="1" applyAlignment="1">
      <alignment horizontal="right" vertical="center" wrapText="1"/>
    </xf>
    <xf numFmtId="177" fontId="78" fillId="0" borderId="3" xfId="0" applyNumberFormat="1" applyFont="1" applyFill="1" applyBorder="1" applyAlignment="1">
      <alignment horizontal="right" vertical="center" wrapText="1"/>
    </xf>
    <xf numFmtId="169" fontId="5" fillId="0" borderId="3" xfId="354" applyNumberFormat="1" applyFont="1" applyFill="1" applyBorder="1" applyAlignment="1">
      <alignment horizontal="right" vertical="center" wrapText="1"/>
    </xf>
    <xf numFmtId="177" fontId="80" fillId="0" borderId="3" xfId="0" applyNumberFormat="1" applyFont="1" applyFill="1" applyBorder="1" applyAlignment="1">
      <alignment horizontal="right" vertical="center" wrapText="1"/>
    </xf>
    <xf numFmtId="168" fontId="80" fillId="0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68" fontId="78" fillId="0" borderId="0" xfId="0" applyNumberFormat="1" applyFont="1" applyFill="1" applyAlignment="1">
      <alignment vertical="center"/>
    </xf>
    <xf numFmtId="168" fontId="5" fillId="29" borderId="0" xfId="0" applyNumberFormat="1" applyFont="1" applyFill="1" applyAlignment="1">
      <alignment vertical="center"/>
    </xf>
    <xf numFmtId="168" fontId="78" fillId="29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horizontal="center" vertical="center"/>
    </xf>
    <xf numFmtId="168" fontId="75" fillId="0" borderId="0" xfId="0" applyNumberFormat="1" applyFont="1" applyFill="1" applyAlignment="1">
      <alignment vertical="center"/>
    </xf>
    <xf numFmtId="168" fontId="77" fillId="0" borderId="0" xfId="0" applyNumberFormat="1" applyFont="1" applyFill="1" applyAlignment="1">
      <alignment vertical="center"/>
    </xf>
    <xf numFmtId="168" fontId="72" fillId="0" borderId="0" xfId="0" applyNumberFormat="1" applyFont="1" applyFill="1" applyBorder="1" applyAlignment="1">
      <alignment vertical="center"/>
    </xf>
    <xf numFmtId="169" fontId="78" fillId="29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168" fontId="78" fillId="0" borderId="3" xfId="0" applyNumberFormat="1" applyFont="1" applyFill="1" applyBorder="1" applyAlignment="1">
      <alignment horizontal="right" vertical="center"/>
    </xf>
    <xf numFmtId="169" fontId="80" fillId="0" borderId="3" xfId="0" applyNumberFormat="1" applyFont="1" applyFill="1" applyBorder="1" applyAlignment="1">
      <alignment horizontal="right" vertical="center" wrapText="1"/>
    </xf>
    <xf numFmtId="168" fontId="78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indent="1"/>
    </xf>
    <xf numFmtId="181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0" fontId="9" fillId="0" borderId="3" xfId="0" quotePrefix="1" applyFont="1" applyFill="1" applyBorder="1" applyAlignment="1">
      <alignment horizontal="left" vertical="center" wrapText="1"/>
    </xf>
    <xf numFmtId="0" fontId="9" fillId="29" borderId="3" xfId="0" quotePrefix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29" borderId="3" xfId="0" applyFont="1" applyFill="1" applyBorder="1" applyAlignment="1">
      <alignment vertical="center" wrapText="1"/>
    </xf>
    <xf numFmtId="0" fontId="9" fillId="29" borderId="3" xfId="0" quotePrefix="1" applyFont="1" applyFill="1" applyBorder="1" applyAlignment="1">
      <alignment horizontal="left" vertical="center" wrapText="1"/>
    </xf>
    <xf numFmtId="0" fontId="9" fillId="29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9" fillId="29" borderId="16" xfId="0" quotePrefix="1" applyFont="1" applyFill="1" applyBorder="1" applyAlignment="1">
      <alignment vertical="center" wrapText="1"/>
    </xf>
    <xf numFmtId="168" fontId="78" fillId="0" borderId="0" xfId="0" applyNumberFormat="1" applyFont="1" applyFill="1" applyBorder="1" applyAlignment="1">
      <alignment horizontal="right" vertical="center"/>
    </xf>
    <xf numFmtId="0" fontId="5" fillId="29" borderId="0" xfId="0" applyFont="1" applyFill="1" applyAlignment="1">
      <alignment horizontal="right" vertical="center"/>
    </xf>
    <xf numFmtId="0" fontId="9" fillId="29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29" borderId="3" xfId="0" applyFont="1" applyFill="1" applyBorder="1" applyAlignment="1">
      <alignment vertical="center" wrapText="1"/>
    </xf>
    <xf numFmtId="0" fontId="4" fillId="29" borderId="3" xfId="0" applyFont="1" applyFill="1" applyBorder="1" applyAlignment="1">
      <alignment vertical="center"/>
    </xf>
    <xf numFmtId="0" fontId="5" fillId="29" borderId="3" xfId="0" applyFont="1" applyFill="1" applyBorder="1" applyAlignment="1">
      <alignment vertical="center"/>
    </xf>
    <xf numFmtId="0" fontId="9" fillId="29" borderId="3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3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9" fontId="72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9" fillId="29" borderId="16" xfId="0" quotePrefix="1" applyFont="1" applyFill="1" applyBorder="1" applyAlignment="1">
      <alignment horizontal="left" vertical="center" wrapText="1"/>
    </xf>
    <xf numFmtId="0" fontId="9" fillId="29" borderId="19" xfId="0" quotePrefix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justify" vertical="center" wrapText="1"/>
    </xf>
    <xf numFmtId="169" fontId="7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5" fillId="29" borderId="0" xfId="245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6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14" xfId="237" applyFont="1" applyFill="1" applyBorder="1" applyAlignment="1">
      <alignment horizontal="left" vertical="center"/>
    </xf>
    <xf numFmtId="0" fontId="4" fillId="0" borderId="18" xfId="237" applyFont="1" applyFill="1" applyBorder="1" applyAlignment="1">
      <alignment horizontal="left" vertical="center"/>
    </xf>
    <xf numFmtId="0" fontId="4" fillId="0" borderId="17" xfId="237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9" fontId="5" fillId="0" borderId="15" xfId="0" applyNumberFormat="1" applyFont="1" applyFill="1" applyBorder="1" applyAlignment="1">
      <alignment horizontal="center" vertical="center" wrapText="1"/>
    </xf>
    <xf numFmtId="169" fontId="5" fillId="0" borderId="21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49" fontId="5" fillId="0" borderId="14" xfId="0" applyNumberFormat="1" applyFont="1" applyFill="1" applyBorder="1" applyAlignment="1">
      <alignment horizontal="left" vertical="center" wrapText="1" indent="1"/>
    </xf>
    <xf numFmtId="49" fontId="5" fillId="0" borderId="18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29" borderId="14" xfId="0" applyFont="1" applyFill="1" applyBorder="1" applyAlignment="1">
      <alignment horizontal="left" vertical="center" wrapText="1" indent="1"/>
    </xf>
    <xf numFmtId="0" fontId="5" fillId="29" borderId="18" xfId="0" applyFont="1" applyFill="1" applyBorder="1" applyAlignment="1">
      <alignment horizontal="left" vertical="center" wrapText="1" indent="1"/>
    </xf>
    <xf numFmtId="0" fontId="5" fillId="29" borderId="17" xfId="0" applyFont="1" applyFill="1" applyBorder="1" applyAlignment="1">
      <alignment horizontal="left" vertical="center" wrapText="1" indent="1"/>
    </xf>
    <xf numFmtId="49" fontId="5" fillId="29" borderId="14" xfId="0" applyNumberFormat="1" applyFont="1" applyFill="1" applyBorder="1" applyAlignment="1">
      <alignment horizontal="left" vertical="center" wrapText="1" indent="1"/>
    </xf>
    <xf numFmtId="49" fontId="5" fillId="29" borderId="18" xfId="0" applyNumberFormat="1" applyFont="1" applyFill="1" applyBorder="1" applyAlignment="1">
      <alignment horizontal="left" vertical="center" wrapText="1" indent="1"/>
    </xf>
    <xf numFmtId="49" fontId="5" fillId="29" borderId="17" xfId="0" applyNumberFormat="1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wrapText="1"/>
    </xf>
    <xf numFmtId="0" fontId="75" fillId="0" borderId="17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354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фінансовий план на 2009 рік" xfId="353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343"/>
  <sheetViews>
    <sheetView showZeros="0" zoomScale="70" zoomScaleNormal="70" zoomScaleSheetLayoutView="75" workbookViewId="0">
      <selection activeCell="B18" sqref="B18:D18"/>
    </sheetView>
  </sheetViews>
  <sheetFormatPr defaultColWidth="9.140625" defaultRowHeight="18.75"/>
  <cols>
    <col min="1" max="1" width="72.5703125" style="2" customWidth="1"/>
    <col min="2" max="2" width="14.28515625" style="305" customWidth="1"/>
    <col min="3" max="6" width="15.7109375" style="206" customWidth="1"/>
    <col min="7" max="8" width="15.7109375" style="305" customWidth="1"/>
    <col min="9" max="9" width="10" style="2" customWidth="1"/>
    <col min="10" max="10" width="9.5703125" style="2" customWidth="1"/>
    <col min="11" max="11" width="9.140625" style="2"/>
    <col min="12" max="12" width="9.7109375" style="2" customWidth="1"/>
    <col min="13" max="16384" width="9.140625" style="2"/>
  </cols>
  <sheetData>
    <row r="1" spans="1:8" ht="18.75" customHeight="1">
      <c r="B1" s="18"/>
      <c r="C1" s="208"/>
      <c r="D1" s="208"/>
      <c r="E1" s="378" t="s">
        <v>208</v>
      </c>
      <c r="F1" s="378"/>
      <c r="G1" s="378"/>
      <c r="H1" s="378"/>
    </row>
    <row r="2" spans="1:8" ht="18.75" customHeight="1">
      <c r="A2" s="66"/>
      <c r="E2" s="378" t="s">
        <v>107</v>
      </c>
      <c r="F2" s="378"/>
      <c r="G2" s="378"/>
      <c r="H2" s="378"/>
    </row>
    <row r="3" spans="1:8" ht="18.75" customHeight="1">
      <c r="A3" s="20"/>
      <c r="E3" s="236" t="s">
        <v>224</v>
      </c>
      <c r="F3" s="236"/>
      <c r="G3" s="301"/>
      <c r="H3" s="301"/>
    </row>
    <row r="4" spans="1:8" ht="18.75" customHeight="1">
      <c r="A4" s="20"/>
      <c r="E4" s="236" t="s">
        <v>225</v>
      </c>
      <c r="F4" s="236"/>
      <c r="G4" s="301"/>
      <c r="H4" s="301"/>
    </row>
    <row r="5" spans="1:8" s="157" customFormat="1" ht="18.75" customHeight="1">
      <c r="A5" s="149"/>
      <c r="B5" s="305"/>
      <c r="C5" s="206"/>
      <c r="D5" s="206"/>
      <c r="E5" s="236" t="s">
        <v>392</v>
      </c>
      <c r="F5" s="236"/>
      <c r="G5" s="301"/>
      <c r="H5" s="301"/>
    </row>
    <row r="6" spans="1:8" s="157" customFormat="1" ht="18.75" customHeight="1">
      <c r="A6" s="149"/>
      <c r="B6" s="305"/>
      <c r="C6" s="206"/>
      <c r="D6" s="206"/>
      <c r="E6" s="236"/>
      <c r="F6" s="236"/>
      <c r="G6" s="301"/>
      <c r="H6" s="301"/>
    </row>
    <row r="7" spans="1:8">
      <c r="B7" s="3"/>
      <c r="C7" s="173"/>
      <c r="D7" s="173"/>
    </row>
    <row r="8" spans="1:8">
      <c r="A8" s="64"/>
      <c r="B8" s="90"/>
      <c r="C8" s="237"/>
      <c r="D8" s="237"/>
      <c r="E8" s="237"/>
      <c r="F8" s="238"/>
      <c r="G8" s="312" t="s">
        <v>352</v>
      </c>
      <c r="H8" s="306" t="s">
        <v>20</v>
      </c>
    </row>
    <row r="9" spans="1:8" ht="20.25" customHeight="1">
      <c r="A9" s="67" t="s">
        <v>14</v>
      </c>
      <c r="B9" s="387" t="s">
        <v>358</v>
      </c>
      <c r="C9" s="387"/>
      <c r="D9" s="387"/>
      <c r="E9" s="239"/>
      <c r="F9" s="240"/>
      <c r="G9" s="312" t="s">
        <v>117</v>
      </c>
      <c r="H9" s="313" t="s">
        <v>274</v>
      </c>
    </row>
    <row r="10" spans="1:8" ht="20.25" customHeight="1">
      <c r="A10" s="64" t="s">
        <v>15</v>
      </c>
      <c r="B10" s="387" t="s">
        <v>359</v>
      </c>
      <c r="C10" s="387"/>
      <c r="D10" s="387"/>
      <c r="E10" s="237"/>
      <c r="F10" s="238"/>
      <c r="G10" s="312" t="s">
        <v>116</v>
      </c>
      <c r="H10" s="313" t="s">
        <v>353</v>
      </c>
    </row>
    <row r="11" spans="1:8" ht="20.25" customHeight="1">
      <c r="A11" s="64" t="s">
        <v>21</v>
      </c>
      <c r="B11" s="387" t="s">
        <v>360</v>
      </c>
      <c r="C11" s="387"/>
      <c r="D11" s="387"/>
      <c r="E11" s="237"/>
      <c r="F11" s="238"/>
      <c r="G11" s="312" t="s">
        <v>115</v>
      </c>
      <c r="H11" s="313" t="s">
        <v>354</v>
      </c>
    </row>
    <row r="12" spans="1:8" ht="20.25" customHeight="1">
      <c r="A12" s="67" t="s">
        <v>68</v>
      </c>
      <c r="B12" s="387" t="s">
        <v>361</v>
      </c>
      <c r="C12" s="387"/>
      <c r="D12" s="387"/>
      <c r="E12" s="239"/>
      <c r="F12" s="240"/>
      <c r="G12" s="312" t="s">
        <v>9</v>
      </c>
      <c r="H12" s="313" t="s">
        <v>355</v>
      </c>
    </row>
    <row r="13" spans="1:8" ht="20.25" customHeight="1">
      <c r="A13" s="67" t="s">
        <v>17</v>
      </c>
      <c r="B13" s="387" t="s">
        <v>362</v>
      </c>
      <c r="C13" s="387"/>
      <c r="D13" s="387"/>
      <c r="E13" s="239"/>
      <c r="F13" s="240"/>
      <c r="G13" s="312" t="s">
        <v>8</v>
      </c>
      <c r="H13" s="313" t="s">
        <v>356</v>
      </c>
    </row>
    <row r="14" spans="1:8" ht="20.25" customHeight="1">
      <c r="A14" s="67" t="s">
        <v>16</v>
      </c>
      <c r="B14" s="387" t="s">
        <v>363</v>
      </c>
      <c r="C14" s="387"/>
      <c r="D14" s="387"/>
      <c r="E14" s="239"/>
      <c r="F14" s="240"/>
      <c r="G14" s="312" t="s">
        <v>10</v>
      </c>
      <c r="H14" s="313" t="s">
        <v>357</v>
      </c>
    </row>
    <row r="15" spans="1:8" ht="20.25" customHeight="1">
      <c r="A15" s="67" t="s">
        <v>364</v>
      </c>
      <c r="B15" s="387" t="s">
        <v>365</v>
      </c>
      <c r="C15" s="387"/>
      <c r="D15" s="387"/>
      <c r="E15" s="239"/>
      <c r="F15" s="239"/>
      <c r="G15" s="54" t="s">
        <v>150</v>
      </c>
      <c r="H15" s="97"/>
    </row>
    <row r="16" spans="1:8" ht="20.25" customHeight="1">
      <c r="A16" s="67" t="s">
        <v>22</v>
      </c>
      <c r="B16" s="387" t="s">
        <v>366</v>
      </c>
      <c r="C16" s="387"/>
      <c r="D16" s="387"/>
      <c r="E16" s="239"/>
      <c r="F16" s="239"/>
      <c r="G16" s="54" t="s">
        <v>151</v>
      </c>
      <c r="H16" s="97"/>
    </row>
    <row r="17" spans="1:8" ht="20.25" customHeight="1">
      <c r="A17" s="67" t="s">
        <v>106</v>
      </c>
      <c r="B17" s="387" t="s">
        <v>714</v>
      </c>
      <c r="C17" s="387"/>
      <c r="D17" s="387"/>
      <c r="E17" s="239"/>
      <c r="F17" s="239"/>
      <c r="G17" s="68"/>
      <c r="H17" s="68"/>
    </row>
    <row r="18" spans="1:8" ht="20.25" customHeight="1">
      <c r="A18" s="64" t="s">
        <v>11</v>
      </c>
      <c r="B18" s="387" t="s">
        <v>367</v>
      </c>
      <c r="C18" s="387"/>
      <c r="D18" s="387"/>
      <c r="E18" s="239"/>
      <c r="F18" s="237"/>
      <c r="G18" s="90"/>
      <c r="H18" s="90"/>
    </row>
    <row r="19" spans="1:8" ht="20.25" customHeight="1">
      <c r="A19" s="67" t="s">
        <v>12</v>
      </c>
      <c r="B19" s="387" t="s">
        <v>368</v>
      </c>
      <c r="C19" s="387"/>
      <c r="D19" s="387"/>
      <c r="E19" s="239"/>
      <c r="F19" s="239"/>
      <c r="G19" s="68"/>
      <c r="H19" s="68"/>
    </row>
    <row r="20" spans="1:8" ht="20.25" customHeight="1">
      <c r="A20" s="64" t="s">
        <v>13</v>
      </c>
      <c r="B20" s="387" t="s">
        <v>634</v>
      </c>
      <c r="C20" s="387"/>
      <c r="D20" s="387"/>
      <c r="E20" s="239"/>
      <c r="F20" s="237"/>
      <c r="G20" s="90"/>
      <c r="H20" s="90"/>
    </row>
    <row r="21" spans="1:8" ht="19.5" customHeight="1">
      <c r="A21" s="65"/>
      <c r="B21" s="310"/>
      <c r="C21" s="123"/>
      <c r="D21" s="123"/>
      <c r="E21" s="123"/>
      <c r="F21" s="123"/>
      <c r="G21" s="310"/>
      <c r="H21" s="310"/>
    </row>
    <row r="22" spans="1:8" s="157" customFormat="1" ht="19.5" customHeight="1">
      <c r="A22" s="144"/>
      <c r="B22" s="310"/>
      <c r="C22" s="123"/>
      <c r="D22" s="123"/>
      <c r="E22" s="123"/>
      <c r="F22" s="123"/>
      <c r="G22" s="310"/>
      <c r="H22" s="310"/>
    </row>
    <row r="23" spans="1:8" ht="19.5" customHeight="1">
      <c r="A23" s="384" t="s">
        <v>209</v>
      </c>
      <c r="B23" s="384"/>
      <c r="C23" s="384"/>
      <c r="D23" s="384"/>
      <c r="E23" s="384"/>
      <c r="F23" s="384"/>
      <c r="G23" s="384"/>
      <c r="H23" s="384"/>
    </row>
    <row r="24" spans="1:8">
      <c r="A24" s="384" t="s">
        <v>210</v>
      </c>
      <c r="B24" s="384"/>
      <c r="C24" s="384"/>
      <c r="D24" s="384"/>
      <c r="E24" s="384"/>
      <c r="F24" s="384"/>
      <c r="G24" s="384"/>
      <c r="H24" s="384"/>
    </row>
    <row r="25" spans="1:8">
      <c r="A25" s="386" t="s">
        <v>700</v>
      </c>
      <c r="B25" s="384"/>
      <c r="C25" s="384"/>
      <c r="D25" s="384"/>
      <c r="E25" s="384"/>
      <c r="F25" s="384"/>
      <c r="G25" s="384"/>
      <c r="H25" s="384"/>
    </row>
    <row r="26" spans="1:8">
      <c r="A26" s="385" t="s">
        <v>211</v>
      </c>
      <c r="B26" s="385"/>
      <c r="C26" s="385"/>
      <c r="D26" s="385"/>
      <c r="E26" s="385"/>
      <c r="F26" s="385"/>
      <c r="G26" s="385"/>
      <c r="H26" s="385"/>
    </row>
    <row r="27" spans="1:8" ht="9" customHeight="1">
      <c r="A27" s="10"/>
      <c r="B27" s="304"/>
      <c r="C27" s="241"/>
      <c r="D27" s="241"/>
      <c r="E27" s="241"/>
      <c r="F27" s="241"/>
      <c r="G27" s="304"/>
      <c r="H27" s="304"/>
    </row>
    <row r="28" spans="1:8">
      <c r="A28" s="384" t="s">
        <v>160</v>
      </c>
      <c r="B28" s="384"/>
      <c r="C28" s="384"/>
      <c r="D28" s="384"/>
      <c r="E28" s="384"/>
      <c r="F28" s="384"/>
      <c r="G28" s="384"/>
      <c r="H28" s="384"/>
    </row>
    <row r="29" spans="1:8" ht="12" customHeight="1">
      <c r="B29" s="314"/>
      <c r="C29" s="172"/>
      <c r="D29" s="172"/>
      <c r="E29" s="172"/>
      <c r="F29" s="172"/>
      <c r="G29" s="314"/>
      <c r="H29" s="314"/>
    </row>
    <row r="30" spans="1:8" ht="37.5" customHeight="1">
      <c r="A30" s="390"/>
      <c r="B30" s="393" t="s">
        <v>374</v>
      </c>
      <c r="C30" s="382" t="s">
        <v>201</v>
      </c>
      <c r="D30" s="382"/>
      <c r="E30" s="383" t="s">
        <v>631</v>
      </c>
      <c r="F30" s="383"/>
      <c r="G30" s="383"/>
      <c r="H30" s="383"/>
    </row>
    <row r="31" spans="1:8" ht="49.5" customHeight="1">
      <c r="A31" s="390"/>
      <c r="B31" s="393"/>
      <c r="C31" s="303" t="s">
        <v>372</v>
      </c>
      <c r="D31" s="303" t="s">
        <v>376</v>
      </c>
      <c r="E31" s="242" t="s">
        <v>202</v>
      </c>
      <c r="F31" s="242" t="s">
        <v>203</v>
      </c>
      <c r="G31" s="311" t="s">
        <v>204</v>
      </c>
      <c r="H31" s="311" t="s">
        <v>205</v>
      </c>
    </row>
    <row r="32" spans="1:8" ht="15.95" customHeight="1">
      <c r="A32" s="4">
        <v>1</v>
      </c>
      <c r="B32" s="307">
        <v>2</v>
      </c>
      <c r="C32" s="213">
        <v>3</v>
      </c>
      <c r="D32" s="303">
        <v>4</v>
      </c>
      <c r="E32" s="213">
        <v>5</v>
      </c>
      <c r="F32" s="303">
        <v>6</v>
      </c>
      <c r="G32" s="306">
        <v>7</v>
      </c>
      <c r="H32" s="307">
        <v>8</v>
      </c>
    </row>
    <row r="33" spans="1:8">
      <c r="A33" s="392" t="s">
        <v>94</v>
      </c>
      <c r="B33" s="392"/>
      <c r="C33" s="392"/>
      <c r="D33" s="392"/>
      <c r="E33" s="392"/>
      <c r="F33" s="392"/>
      <c r="G33" s="392"/>
      <c r="H33" s="392"/>
    </row>
    <row r="34" spans="1:8" ht="18.75" customHeight="1">
      <c r="A34" s="69" t="s">
        <v>161</v>
      </c>
      <c r="B34" s="306">
        <f>'І розділ'!B9</f>
        <v>1000</v>
      </c>
      <c r="C34" s="178">
        <f>'І розділ'!C9</f>
        <v>215004.30000000002</v>
      </c>
      <c r="D34" s="178">
        <f>'І розділ'!D9</f>
        <v>272111.7</v>
      </c>
      <c r="E34" s="178">
        <f>'І розділ'!E9</f>
        <v>92548</v>
      </c>
      <c r="F34" s="178">
        <f>'І розділ'!F9</f>
        <v>101412.5</v>
      </c>
      <c r="G34" s="285">
        <f t="shared" ref="G34:G36" si="0">F34-E34</f>
        <v>8864.5</v>
      </c>
      <c r="H34" s="88">
        <f>F34/E34*100</f>
        <v>109.57827289622682</v>
      </c>
    </row>
    <row r="35" spans="1:8" ht="18.75" customHeight="1">
      <c r="A35" s="32" t="s">
        <v>140</v>
      </c>
      <c r="B35" s="306">
        <f>'І розділ'!B13</f>
        <v>1010</v>
      </c>
      <c r="C35" s="181">
        <f>'І розділ'!C13</f>
        <v>-199788.79999999999</v>
      </c>
      <c r="D35" s="181">
        <f>'І розділ'!D13</f>
        <v>-221980.5</v>
      </c>
      <c r="E35" s="181">
        <f>'І розділ'!E13</f>
        <v>-81765</v>
      </c>
      <c r="F35" s="181">
        <f>'І розділ'!F13</f>
        <v>-87143.099999999991</v>
      </c>
      <c r="G35" s="285">
        <f t="shared" si="0"/>
        <v>-5378.0999999999913</v>
      </c>
      <c r="H35" s="88">
        <f>F35/E35*100</f>
        <v>106.57750871399743</v>
      </c>
    </row>
    <row r="36" spans="1:8" s="76" customFormat="1" ht="18.75" customHeight="1">
      <c r="A36" s="33" t="s">
        <v>124</v>
      </c>
      <c r="B36" s="302">
        <f>'І розділ'!B32</f>
        <v>1020</v>
      </c>
      <c r="C36" s="185">
        <f>'І розділ'!C32</f>
        <v>15215.500000000029</v>
      </c>
      <c r="D36" s="185">
        <f>'І розділ'!D32</f>
        <v>50131.200000000012</v>
      </c>
      <c r="E36" s="185">
        <f>'І розділ'!E32</f>
        <v>10783</v>
      </c>
      <c r="F36" s="185">
        <f>'І розділ'!F32</f>
        <v>14269.400000000009</v>
      </c>
      <c r="G36" s="277">
        <f t="shared" si="0"/>
        <v>3486.4000000000087</v>
      </c>
      <c r="H36" s="89">
        <f>F36/E36*100</f>
        <v>132.33237503477704</v>
      </c>
    </row>
    <row r="37" spans="1:8" ht="18.75" customHeight="1">
      <c r="A37" s="32" t="s">
        <v>190</v>
      </c>
      <c r="B37" s="306">
        <f>'І розділ'!B33</f>
        <v>1030</v>
      </c>
      <c r="C37" s="181">
        <f>'І розділ'!C33</f>
        <v>-11926.599999999997</v>
      </c>
      <c r="D37" s="181">
        <f>'І розділ'!D33</f>
        <v>-15085.1</v>
      </c>
      <c r="E37" s="181">
        <f>'І розділ'!E33</f>
        <v>-5010</v>
      </c>
      <c r="F37" s="181">
        <f>'І розділ'!F33</f>
        <v>-6329.9000000000005</v>
      </c>
      <c r="G37" s="285">
        <f>F37-E37</f>
        <v>-1319.9000000000005</v>
      </c>
      <c r="H37" s="88">
        <f>F37/E37*100</f>
        <v>126.34530938123754</v>
      </c>
    </row>
    <row r="38" spans="1:8" s="157" customFormat="1" ht="37.5" customHeight="1">
      <c r="A38" s="69" t="s">
        <v>108</v>
      </c>
      <c r="B38" s="306">
        <f>'І розділ'!B34</f>
        <v>1031</v>
      </c>
      <c r="C38" s="181">
        <f>'І розділ'!C34</f>
        <v>-799.1</v>
      </c>
      <c r="D38" s="181">
        <f>'І розділ'!D34</f>
        <v>-1426.8</v>
      </c>
      <c r="E38" s="181">
        <f>'І розділ'!E34</f>
        <v>-370</v>
      </c>
      <c r="F38" s="181">
        <f>'І розділ'!F34</f>
        <v>-429</v>
      </c>
      <c r="G38" s="285">
        <f>F38-E38</f>
        <v>-59</v>
      </c>
      <c r="H38" s="88">
        <f>F38/E38*100</f>
        <v>115.94594594594594</v>
      </c>
    </row>
    <row r="39" spans="1:8" s="157" customFormat="1" ht="18.75" customHeight="1">
      <c r="A39" s="32" t="s">
        <v>164</v>
      </c>
      <c r="B39" s="306">
        <f>'І розділ'!B35</f>
        <v>1032</v>
      </c>
      <c r="C39" s="281">
        <f>'І розділ'!C35</f>
        <v>0</v>
      </c>
      <c r="D39" s="281">
        <f>'І розділ'!D35</f>
        <v>0</v>
      </c>
      <c r="E39" s="281">
        <f>'І розділ'!E35</f>
        <v>0</v>
      </c>
      <c r="F39" s="281">
        <f>'І розділ'!F35</f>
        <v>0</v>
      </c>
      <c r="G39" s="88"/>
      <c r="H39" s="88"/>
    </row>
    <row r="40" spans="1:8" s="157" customFormat="1" ht="18.75" customHeight="1">
      <c r="A40" s="32" t="s">
        <v>55</v>
      </c>
      <c r="B40" s="306">
        <f>'І розділ'!B36</f>
        <v>1033</v>
      </c>
      <c r="C40" s="281">
        <f>'І розділ'!C36</f>
        <v>0</v>
      </c>
      <c r="D40" s="281">
        <f>'І розділ'!D36</f>
        <v>0</v>
      </c>
      <c r="E40" s="281">
        <f>'І розділ'!E36</f>
        <v>0</v>
      </c>
      <c r="F40" s="281">
        <f>'І розділ'!F36</f>
        <v>0</v>
      </c>
      <c r="G40" s="88"/>
      <c r="H40" s="88"/>
    </row>
    <row r="41" spans="1:8" s="157" customFormat="1" ht="18.75" customHeight="1">
      <c r="A41" s="32" t="s">
        <v>23</v>
      </c>
      <c r="B41" s="306">
        <f>'І розділ'!B37</f>
        <v>1034</v>
      </c>
      <c r="C41" s="281">
        <f>'І розділ'!C37</f>
        <v>0</v>
      </c>
      <c r="D41" s="281">
        <f>'І розділ'!D37</f>
        <v>0</v>
      </c>
      <c r="E41" s="281">
        <f>'І розділ'!E37</f>
        <v>0</v>
      </c>
      <c r="F41" s="281">
        <f>'І розділ'!F37</f>
        <v>0</v>
      </c>
      <c r="G41" s="88"/>
      <c r="H41" s="88"/>
    </row>
    <row r="42" spans="1:8" s="157" customFormat="1" ht="18.75" customHeight="1">
      <c r="A42" s="32" t="s">
        <v>24</v>
      </c>
      <c r="B42" s="306">
        <f>'І розділ'!B38</f>
        <v>1035</v>
      </c>
      <c r="C42" s="181">
        <f>'І розділ'!C38</f>
        <v>-155</v>
      </c>
      <c r="D42" s="281">
        <f>'І розділ'!D38</f>
        <v>0</v>
      </c>
      <c r="E42" s="281">
        <f>'І розділ'!E38</f>
        <v>0</v>
      </c>
      <c r="F42" s="281">
        <f>'І розділ'!F38</f>
        <v>0</v>
      </c>
      <c r="G42" s="288">
        <f t="shared" ref="G42:G47" si="1">F42-E42</f>
        <v>0</v>
      </c>
      <c r="H42" s="88"/>
    </row>
    <row r="43" spans="1:8" ht="18.75" customHeight="1">
      <c r="A43" s="32" t="s">
        <v>123</v>
      </c>
      <c r="B43" s="306">
        <f>'І розділ'!B63</f>
        <v>1060</v>
      </c>
      <c r="C43" s="181">
        <f>'І розділ'!C63</f>
        <v>-1471.1</v>
      </c>
      <c r="D43" s="281">
        <f>'І розділ'!D63</f>
        <v>0</v>
      </c>
      <c r="E43" s="281">
        <f>'І розділ'!E63</f>
        <v>0</v>
      </c>
      <c r="F43" s="281">
        <f>'І розділ'!F63</f>
        <v>0</v>
      </c>
      <c r="G43" s="288">
        <f t="shared" si="1"/>
        <v>0</v>
      </c>
      <c r="H43" s="88"/>
    </row>
    <row r="44" spans="1:8" s="157" customFormat="1" ht="18.75" customHeight="1">
      <c r="A44" s="32" t="s">
        <v>232</v>
      </c>
      <c r="B44" s="306">
        <f>'І розділ'!B71</f>
        <v>1070</v>
      </c>
      <c r="C44" s="178">
        <f>'І розділ'!C71</f>
        <v>104005</v>
      </c>
      <c r="D44" s="178">
        <f>'І розділ'!D71</f>
        <v>4260.2</v>
      </c>
      <c r="E44" s="178">
        <f>'І розділ'!E71</f>
        <v>2962</v>
      </c>
      <c r="F44" s="178">
        <f>'І розділ'!F71</f>
        <v>1859.6000000000001</v>
      </c>
      <c r="G44" s="285">
        <f t="shared" si="1"/>
        <v>-1102.3999999999999</v>
      </c>
      <c r="H44" s="88">
        <f>F44/E44*100</f>
        <v>62.781904118838625</v>
      </c>
    </row>
    <row r="45" spans="1:8" s="157" customFormat="1" ht="18.75" customHeight="1">
      <c r="A45" s="163" t="s">
        <v>182</v>
      </c>
      <c r="B45" s="306">
        <f>'І розділ'!B72</f>
        <v>1071</v>
      </c>
      <c r="C45" s="178">
        <f>'І розділ'!C72</f>
        <v>0</v>
      </c>
      <c r="D45" s="178">
        <f>'І розділ'!D72</f>
        <v>0</v>
      </c>
      <c r="E45" s="178">
        <f>'І розділ'!E72</f>
        <v>0</v>
      </c>
      <c r="F45" s="178">
        <f>'І розділ'!F72</f>
        <v>0</v>
      </c>
      <c r="G45" s="288">
        <f t="shared" si="1"/>
        <v>0</v>
      </c>
      <c r="H45" s="88"/>
    </row>
    <row r="46" spans="1:8" s="157" customFormat="1" ht="18.75" customHeight="1">
      <c r="A46" s="163" t="s">
        <v>404</v>
      </c>
      <c r="B46" s="306">
        <f>'І розділ'!B73</f>
        <v>1072</v>
      </c>
      <c r="C46" s="178">
        <f>'І розділ'!C73</f>
        <v>0</v>
      </c>
      <c r="D46" s="178">
        <f>'І розділ'!D73</f>
        <v>0</v>
      </c>
      <c r="E46" s="178">
        <f>'І розділ'!E73</f>
        <v>0</v>
      </c>
      <c r="F46" s="178">
        <f>'І розділ'!F73</f>
        <v>0</v>
      </c>
      <c r="G46" s="288">
        <f t="shared" si="1"/>
        <v>0</v>
      </c>
      <c r="H46" s="88"/>
    </row>
    <row r="47" spans="1:8" ht="18.75" customHeight="1">
      <c r="A47" s="32" t="s">
        <v>425</v>
      </c>
      <c r="B47" s="306">
        <f>'І розділ'!B82</f>
        <v>1080</v>
      </c>
      <c r="C47" s="181">
        <f>'І розділ'!C82</f>
        <v>-100730.3</v>
      </c>
      <c r="D47" s="181">
        <f>'І розділ'!D82</f>
        <v>-8390.4</v>
      </c>
      <c r="E47" s="181">
        <f>'І розділ'!E82</f>
        <v>-2480</v>
      </c>
      <c r="F47" s="181">
        <f>'І розділ'!F82</f>
        <v>-2951.3</v>
      </c>
      <c r="G47" s="285">
        <f t="shared" si="1"/>
        <v>-471.30000000000018</v>
      </c>
      <c r="H47" s="88">
        <f t="shared" ref="H47:H52" si="2">F47/E47*100</f>
        <v>119.00403225806453</v>
      </c>
    </row>
    <row r="48" spans="1:8" s="157" customFormat="1" ht="18.75" customHeight="1">
      <c r="A48" s="163" t="s">
        <v>182</v>
      </c>
      <c r="B48" s="306">
        <f>'І розділ'!B83</f>
        <v>1081</v>
      </c>
      <c r="C48" s="181"/>
      <c r="D48" s="181"/>
      <c r="E48" s="181"/>
      <c r="F48" s="181"/>
      <c r="G48" s="88"/>
      <c r="H48" s="88"/>
    </row>
    <row r="49" spans="1:8" s="157" customFormat="1" ht="18.75" customHeight="1">
      <c r="A49" s="163" t="s">
        <v>404</v>
      </c>
      <c r="B49" s="306">
        <f>'І розділ'!B84</f>
        <v>1082</v>
      </c>
      <c r="C49" s="181"/>
      <c r="D49" s="181"/>
      <c r="E49" s="181"/>
      <c r="F49" s="181"/>
      <c r="G49" s="88"/>
      <c r="H49" s="88"/>
    </row>
    <row r="50" spans="1:8" s="76" customFormat="1" ht="18.75" customHeight="1">
      <c r="A50" s="75" t="s">
        <v>4</v>
      </c>
      <c r="B50" s="302">
        <f>'І розділ'!B94</f>
        <v>1100</v>
      </c>
      <c r="C50" s="185">
        <f>'І розділ'!C94</f>
        <v>5092.5000000000291</v>
      </c>
      <c r="D50" s="185">
        <f>'І розділ'!D94</f>
        <v>30915.900000000009</v>
      </c>
      <c r="E50" s="185">
        <f>'І розділ'!E94</f>
        <v>6255</v>
      </c>
      <c r="F50" s="185">
        <f>'І розділ'!F94</f>
        <v>6847.8000000000093</v>
      </c>
      <c r="G50" s="277">
        <f t="shared" ref="G50:G51" si="3">F50-E50</f>
        <v>592.80000000000928</v>
      </c>
      <c r="H50" s="89">
        <f t="shared" si="2"/>
        <v>109.4772182254198</v>
      </c>
    </row>
    <row r="51" spans="1:8" s="76" customFormat="1" ht="18.75" customHeight="1">
      <c r="A51" s="34" t="s">
        <v>125</v>
      </c>
      <c r="B51" s="302">
        <f>'І розділ'!B123</f>
        <v>1310</v>
      </c>
      <c r="C51" s="185">
        <f>'І розділ'!C123</f>
        <v>14029.20000000003</v>
      </c>
      <c r="D51" s="185">
        <f>'І розділ'!D123</f>
        <v>40582.30000000001</v>
      </c>
      <c r="E51" s="185">
        <f>'І розділ'!E123</f>
        <v>9276</v>
      </c>
      <c r="F51" s="185">
        <f>'І розділ'!F123</f>
        <v>10022.200000000012</v>
      </c>
      <c r="G51" s="277">
        <f t="shared" si="3"/>
        <v>746.20000000001164</v>
      </c>
      <c r="H51" s="89">
        <f t="shared" si="2"/>
        <v>108.044415696421</v>
      </c>
    </row>
    <row r="52" spans="1:8" s="157" customFormat="1" ht="18.75" customHeight="1">
      <c r="A52" s="35" t="s">
        <v>193</v>
      </c>
      <c r="B52" s="306">
        <f>'V розділ'!B10</f>
        <v>5010</v>
      </c>
      <c r="C52" s="88">
        <f>'V розділ'!D10</f>
        <v>6.5250788007495801</v>
      </c>
      <c r="D52" s="88">
        <f>'V розділ'!E10</f>
        <v>14.913838691978334</v>
      </c>
      <c r="E52" s="88">
        <f>E51/E34*100</f>
        <v>10.022907032026623</v>
      </c>
      <c r="F52" s="88">
        <f>'V розділ'!G10</f>
        <v>9.8826081597436328</v>
      </c>
      <c r="G52" s="88">
        <f>F52-E52</f>
        <v>-0.14029887228299032</v>
      </c>
      <c r="H52" s="88">
        <f t="shared" si="2"/>
        <v>98.600217762823831</v>
      </c>
    </row>
    <row r="53" spans="1:8" s="157" customFormat="1" ht="18.75" customHeight="1">
      <c r="A53" s="35" t="s">
        <v>235</v>
      </c>
      <c r="B53" s="306">
        <f>'І розділ'!B95</f>
        <v>1110</v>
      </c>
      <c r="C53" s="178"/>
      <c r="D53" s="178"/>
      <c r="E53" s="178"/>
      <c r="F53" s="178"/>
      <c r="G53" s="88"/>
      <c r="H53" s="88"/>
    </row>
    <row r="54" spans="1:8" s="157" customFormat="1" ht="18.75" customHeight="1">
      <c r="A54" s="35" t="s">
        <v>237</v>
      </c>
      <c r="B54" s="306">
        <f>'І розділ'!B96</f>
        <v>1120</v>
      </c>
      <c r="C54" s="178"/>
      <c r="D54" s="178"/>
      <c r="E54" s="178"/>
      <c r="F54" s="178"/>
      <c r="G54" s="88"/>
      <c r="H54" s="88"/>
    </row>
    <row r="55" spans="1:8" s="157" customFormat="1" ht="18.75" customHeight="1">
      <c r="A55" s="35" t="s">
        <v>236</v>
      </c>
      <c r="B55" s="306">
        <f>'І розділ'!B97</f>
        <v>1130</v>
      </c>
      <c r="C55" s="178"/>
      <c r="D55" s="178"/>
      <c r="E55" s="178"/>
      <c r="F55" s="178"/>
      <c r="G55" s="88"/>
      <c r="H55" s="88"/>
    </row>
    <row r="56" spans="1:8" s="157" customFormat="1" ht="18.75" customHeight="1">
      <c r="A56" s="35" t="s">
        <v>238</v>
      </c>
      <c r="B56" s="306">
        <f>'І розділ'!B98</f>
        <v>1140</v>
      </c>
      <c r="C56" s="178"/>
      <c r="D56" s="178"/>
      <c r="E56" s="178"/>
      <c r="F56" s="178"/>
      <c r="G56" s="88"/>
      <c r="H56" s="88"/>
    </row>
    <row r="57" spans="1:8" ht="18.75" customHeight="1">
      <c r="A57" s="35" t="s">
        <v>239</v>
      </c>
      <c r="B57" s="306">
        <f>'І розділ'!B99</f>
        <v>1150</v>
      </c>
      <c r="C57" s="178">
        <f>'І розділ'!C99</f>
        <v>226.9</v>
      </c>
      <c r="D57" s="178">
        <f>'І розділ'!D99</f>
        <v>122</v>
      </c>
      <c r="E57" s="178">
        <f>'І розділ'!E99</f>
        <v>447</v>
      </c>
      <c r="F57" s="178">
        <f>'І розділ'!F99</f>
        <v>6.7</v>
      </c>
      <c r="G57" s="285">
        <f>F57-E57</f>
        <v>-440.3</v>
      </c>
      <c r="H57" s="88">
        <f>F57/E57*100</f>
        <v>1.4988814317673378</v>
      </c>
    </row>
    <row r="58" spans="1:8" s="157" customFormat="1" ht="18.75" customHeight="1">
      <c r="A58" s="35" t="s">
        <v>182</v>
      </c>
      <c r="B58" s="306">
        <f>'І розділ'!B100</f>
        <v>1151</v>
      </c>
      <c r="C58" s="178"/>
      <c r="D58" s="178"/>
      <c r="E58" s="178"/>
      <c r="F58" s="178"/>
      <c r="G58" s="88"/>
      <c r="H58" s="88"/>
    </row>
    <row r="59" spans="1:8" ht="18.75" customHeight="1">
      <c r="A59" s="32" t="s">
        <v>393</v>
      </c>
      <c r="B59" s="306">
        <f>'І розділ'!B102</f>
        <v>1160</v>
      </c>
      <c r="C59" s="181">
        <f>'І розділ'!C102</f>
        <v>-110.5</v>
      </c>
      <c r="D59" s="181">
        <f>'І розділ'!D102</f>
        <v>-8.4</v>
      </c>
      <c r="E59" s="181">
        <f>'І розділ'!E102</f>
        <v>-156</v>
      </c>
      <c r="F59" s="281">
        <f>'І розділ'!F102</f>
        <v>0</v>
      </c>
      <c r="G59" s="285">
        <f>F59-E59</f>
        <v>156</v>
      </c>
      <c r="H59" s="88">
        <f>F59/E59*100</f>
        <v>0</v>
      </c>
    </row>
    <row r="60" spans="1:8" s="157" customFormat="1" ht="18.75" customHeight="1">
      <c r="A60" s="35" t="s">
        <v>182</v>
      </c>
      <c r="B60" s="306">
        <f>'І розділ'!B103</f>
        <v>1161</v>
      </c>
      <c r="C60" s="178"/>
      <c r="D60" s="178"/>
      <c r="E60" s="178"/>
      <c r="F60" s="178"/>
      <c r="G60" s="88"/>
      <c r="H60" s="88"/>
    </row>
    <row r="61" spans="1:8" s="76" customFormat="1" ht="18.75" customHeight="1">
      <c r="A61" s="34" t="s">
        <v>92</v>
      </c>
      <c r="B61" s="302">
        <f>'І розділ'!B105</f>
        <v>1170</v>
      </c>
      <c r="C61" s="185">
        <f>'І розділ'!C105</f>
        <v>5208.9000000000287</v>
      </c>
      <c r="D61" s="185">
        <f>'І розділ'!D105</f>
        <v>31029.500000000007</v>
      </c>
      <c r="E61" s="185">
        <f>'І розділ'!E105</f>
        <v>6546</v>
      </c>
      <c r="F61" s="185">
        <f>'І розділ'!F105</f>
        <v>6854.5000000000091</v>
      </c>
      <c r="G61" s="277">
        <f t="shared" ref="G61" si="4">F61-E61</f>
        <v>308.50000000000909</v>
      </c>
      <c r="H61" s="89">
        <f>F61/E61*100</f>
        <v>104.71280171096866</v>
      </c>
    </row>
    <row r="62" spans="1:8" ht="19.5" customHeight="1">
      <c r="A62" s="9" t="s">
        <v>394</v>
      </c>
      <c r="B62" s="306">
        <f>'І розділ'!B106</f>
        <v>1180</v>
      </c>
      <c r="C62" s="281">
        <f>'І розділ'!C106</f>
        <v>0</v>
      </c>
      <c r="D62" s="181">
        <f>'І розділ'!D106</f>
        <v>-5857.2</v>
      </c>
      <c r="E62" s="281">
        <f>'І розділ'!E106</f>
        <v>0</v>
      </c>
      <c r="F62" s="181">
        <f>'І розділ'!F106</f>
        <v>-1307</v>
      </c>
      <c r="G62" s="285">
        <f>F62-E62</f>
        <v>-1307</v>
      </c>
      <c r="H62" s="88"/>
    </row>
    <row r="63" spans="1:8" s="157" customFormat="1" ht="19.5" customHeight="1">
      <c r="A63" s="9" t="s">
        <v>416</v>
      </c>
      <c r="B63" s="306">
        <f>'І розділ'!B107</f>
        <v>1181</v>
      </c>
      <c r="C63" s="178"/>
      <c r="D63" s="178"/>
      <c r="E63" s="178"/>
      <c r="F63" s="178"/>
      <c r="G63" s="88"/>
      <c r="H63" s="88"/>
    </row>
    <row r="64" spans="1:8" s="157" customFormat="1" ht="19.5" customHeight="1">
      <c r="A64" s="9" t="s">
        <v>417</v>
      </c>
      <c r="B64" s="306">
        <f>'І розділ'!B108</f>
        <v>1190</v>
      </c>
      <c r="C64" s="178"/>
      <c r="D64" s="178"/>
      <c r="E64" s="178"/>
      <c r="F64" s="178"/>
      <c r="G64" s="88"/>
      <c r="H64" s="88"/>
    </row>
    <row r="65" spans="1:8" s="157" customFormat="1" ht="19.5" customHeight="1">
      <c r="A65" s="9" t="s">
        <v>418</v>
      </c>
      <c r="B65" s="306">
        <f>'І розділ'!B109</f>
        <v>1191</v>
      </c>
      <c r="C65" s="178"/>
      <c r="D65" s="178"/>
      <c r="E65" s="178"/>
      <c r="F65" s="178"/>
      <c r="G65" s="88"/>
      <c r="H65" s="88"/>
    </row>
    <row r="66" spans="1:8" s="76" customFormat="1" ht="18.75" customHeight="1">
      <c r="A66" s="75" t="s">
        <v>194</v>
      </c>
      <c r="B66" s="302">
        <f>'І розділ'!B110</f>
        <v>1200</v>
      </c>
      <c r="C66" s="185">
        <f>'І розділ'!C110</f>
        <v>5208.9000000000287</v>
      </c>
      <c r="D66" s="185">
        <f>'І розділ'!D110</f>
        <v>25172.300000000007</v>
      </c>
      <c r="E66" s="185">
        <f>'І розділ'!E110</f>
        <v>6546</v>
      </c>
      <c r="F66" s="185">
        <f>'І розділ'!F110</f>
        <v>5547.5000000000091</v>
      </c>
      <c r="G66" s="277">
        <f t="shared" ref="G66:G67" si="5">F66-E66</f>
        <v>-998.49999999999091</v>
      </c>
      <c r="H66" s="89">
        <f>F66/E66*100</f>
        <v>84.746410021387248</v>
      </c>
    </row>
    <row r="67" spans="1:8" s="157" customFormat="1" ht="18.75" customHeight="1">
      <c r="A67" s="163" t="s">
        <v>426</v>
      </c>
      <c r="B67" s="306">
        <f>'І розділ'!B111</f>
        <v>1201</v>
      </c>
      <c r="C67" s="178">
        <f>'І розділ'!C111</f>
        <v>5208.9000000000287</v>
      </c>
      <c r="D67" s="178">
        <f>'І розділ'!D111</f>
        <v>25172.300000000007</v>
      </c>
      <c r="E67" s="178">
        <f>'І розділ'!E111</f>
        <v>6546</v>
      </c>
      <c r="F67" s="178">
        <f>'І розділ'!F111</f>
        <v>5547.5000000000091</v>
      </c>
      <c r="G67" s="285">
        <f t="shared" si="5"/>
        <v>-998.49999999999091</v>
      </c>
      <c r="H67" s="88">
        <f>F67/E67*100</f>
        <v>84.746410021387248</v>
      </c>
    </row>
    <row r="68" spans="1:8" s="157" customFormat="1" ht="18.75" customHeight="1">
      <c r="A68" s="163" t="s">
        <v>427</v>
      </c>
      <c r="B68" s="306">
        <f>'І розділ'!B112</f>
        <v>1202</v>
      </c>
      <c r="C68" s="178"/>
      <c r="D68" s="178"/>
      <c r="E68" s="178"/>
      <c r="F68" s="178"/>
      <c r="G68" s="88"/>
      <c r="H68" s="88"/>
    </row>
    <row r="69" spans="1:8" s="136" customFormat="1" ht="18.75" customHeight="1">
      <c r="A69" s="153" t="s">
        <v>19</v>
      </c>
      <c r="B69" s="302">
        <f>'І розділ'!B113</f>
        <v>1210</v>
      </c>
      <c r="C69" s="185">
        <f>'І розділ'!C113</f>
        <v>319236.20000000007</v>
      </c>
      <c r="D69" s="185">
        <f>'І розділ'!D113</f>
        <v>276493.90000000002</v>
      </c>
      <c r="E69" s="185">
        <f>'І розділ'!E113</f>
        <v>95957</v>
      </c>
      <c r="F69" s="185">
        <f>'І розділ'!F113</f>
        <v>103278.8</v>
      </c>
      <c r="G69" s="277">
        <f>F69-E69</f>
        <v>7321.8000000000029</v>
      </c>
      <c r="H69" s="89">
        <f>F69/E69*100</f>
        <v>107.63029273528768</v>
      </c>
    </row>
    <row r="70" spans="1:8" s="136" customFormat="1" ht="18.75" customHeight="1">
      <c r="A70" s="153" t="s">
        <v>109</v>
      </c>
      <c r="B70" s="302">
        <f>'І розділ'!B114</f>
        <v>1220</v>
      </c>
      <c r="C70" s="195">
        <f>'І розділ'!C114</f>
        <v>-314027.3</v>
      </c>
      <c r="D70" s="195">
        <f>'І розділ'!D114</f>
        <v>-251321.60000000001</v>
      </c>
      <c r="E70" s="195">
        <f>'І розділ'!E114</f>
        <v>-89411</v>
      </c>
      <c r="F70" s="195">
        <f>'І розділ'!F114</f>
        <v>-97731.299999999988</v>
      </c>
      <c r="G70" s="277">
        <f>F70-E70</f>
        <v>-8320.2999999999884</v>
      </c>
      <c r="H70" s="89">
        <f>F70/E70*100</f>
        <v>109.30567827224837</v>
      </c>
    </row>
    <row r="71" spans="1:8" s="157" customFormat="1" ht="18.75" customHeight="1">
      <c r="A71" s="163" t="s">
        <v>419</v>
      </c>
      <c r="B71" s="306">
        <f>'І розділ'!B115</f>
        <v>1230</v>
      </c>
      <c r="C71" s="178"/>
      <c r="D71" s="178"/>
      <c r="E71" s="178"/>
      <c r="F71" s="178"/>
      <c r="G71" s="88"/>
      <c r="H71" s="88"/>
    </row>
    <row r="72" spans="1:8" s="136" customFormat="1" ht="18.75" customHeight="1">
      <c r="A72" s="394" t="s">
        <v>196</v>
      </c>
      <c r="B72" s="395"/>
      <c r="C72" s="395"/>
      <c r="D72" s="395"/>
      <c r="E72" s="395"/>
      <c r="F72" s="395"/>
      <c r="G72" s="395"/>
      <c r="H72" s="396"/>
    </row>
    <row r="73" spans="1:8" s="157" customFormat="1" ht="18.75" customHeight="1">
      <c r="A73" s="163" t="s">
        <v>422</v>
      </c>
      <c r="B73" s="306">
        <f>'І розділ'!B125</f>
        <v>1400</v>
      </c>
      <c r="C73" s="178">
        <f>'І розділ'!C125</f>
        <v>83823.8</v>
      </c>
      <c r="D73" s="178">
        <f>'І розділ'!D125</f>
        <v>88728.3</v>
      </c>
      <c r="E73" s="178">
        <f>'І розділ'!E125</f>
        <v>34795</v>
      </c>
      <c r="F73" s="178">
        <f>'І розділ'!F125</f>
        <v>41136.100000000006</v>
      </c>
      <c r="G73" s="285">
        <f t="shared" ref="G73:G79" si="6">F73-E73</f>
        <v>6341.1000000000058</v>
      </c>
      <c r="H73" s="88">
        <f>F73/E73*100</f>
        <v>118.22417013938787</v>
      </c>
    </row>
    <row r="74" spans="1:8" s="157" customFormat="1" ht="18.75" customHeight="1">
      <c r="A74" s="163" t="s">
        <v>64</v>
      </c>
      <c r="B74" s="306">
        <f>'І розділ'!B126</f>
        <v>1401</v>
      </c>
      <c r="C74" s="178">
        <f>'І розділ'!C126</f>
        <v>31138</v>
      </c>
      <c r="D74" s="178">
        <f>'І розділ'!D126</f>
        <v>36483.800000000003</v>
      </c>
      <c r="E74" s="178">
        <f>'І розділ'!E126</f>
        <v>14629</v>
      </c>
      <c r="F74" s="178">
        <f>'І розділ'!F126</f>
        <v>23045.100000000002</v>
      </c>
      <c r="G74" s="285">
        <f t="shared" si="6"/>
        <v>8416.1000000000022</v>
      </c>
      <c r="H74" s="88">
        <f t="shared" ref="H74:H80" si="7">F74/E74*100</f>
        <v>157.53024813726162</v>
      </c>
    </row>
    <row r="75" spans="1:8" s="157" customFormat="1" ht="18.75" customHeight="1">
      <c r="A75" s="163" t="s">
        <v>29</v>
      </c>
      <c r="B75" s="306">
        <f>'І розділ'!B127</f>
        <v>1402</v>
      </c>
      <c r="C75" s="178">
        <f>'І розділ'!C127</f>
        <v>52685.8</v>
      </c>
      <c r="D75" s="178">
        <f>'І розділ'!D127</f>
        <v>52244.5</v>
      </c>
      <c r="E75" s="178">
        <f>'І розділ'!E127</f>
        <v>20166</v>
      </c>
      <c r="F75" s="178">
        <f>'І розділ'!F127</f>
        <v>18091</v>
      </c>
      <c r="G75" s="285">
        <f t="shared" si="6"/>
        <v>-2075</v>
      </c>
      <c r="H75" s="88">
        <f t="shared" si="7"/>
        <v>89.71040364970743</v>
      </c>
    </row>
    <row r="76" spans="1:8" s="157" customFormat="1" ht="18.75" customHeight="1">
      <c r="A76" s="163" t="s">
        <v>5</v>
      </c>
      <c r="B76" s="306">
        <f>'І розділ'!B128</f>
        <v>1410</v>
      </c>
      <c r="C76" s="178">
        <f>'І розділ'!C128</f>
        <v>77081.3</v>
      </c>
      <c r="D76" s="178">
        <f>'І розділ'!D128</f>
        <v>98373.099999999991</v>
      </c>
      <c r="E76" s="178">
        <f>'І розділ'!E128</f>
        <v>31675</v>
      </c>
      <c r="F76" s="178">
        <f>'І розділ'!F128</f>
        <v>34667.999999999985</v>
      </c>
      <c r="G76" s="285">
        <f t="shared" si="6"/>
        <v>2992.9999999999854</v>
      </c>
      <c r="H76" s="88">
        <f t="shared" si="7"/>
        <v>109.44909234411992</v>
      </c>
    </row>
    <row r="77" spans="1:8" s="157" customFormat="1" ht="18.75" customHeight="1">
      <c r="A77" s="163" t="s">
        <v>6</v>
      </c>
      <c r="B77" s="306">
        <f>'І розділ'!B129</f>
        <v>1420</v>
      </c>
      <c r="C77" s="178">
        <f>'І розділ'!C129</f>
        <v>27954.6</v>
      </c>
      <c r="D77" s="178">
        <f>'І розділ'!D129</f>
        <v>20752.5</v>
      </c>
      <c r="E77" s="178">
        <f>'І розділ'!E129</f>
        <v>11815</v>
      </c>
      <c r="F77" s="178">
        <f>'І розділ'!F129</f>
        <v>7152.9000000000015</v>
      </c>
      <c r="G77" s="285">
        <f t="shared" si="6"/>
        <v>-4662.0999999999985</v>
      </c>
      <c r="H77" s="88">
        <f t="shared" si="7"/>
        <v>60.54083791790098</v>
      </c>
    </row>
    <row r="78" spans="1:8" s="157" customFormat="1" ht="18.75" customHeight="1">
      <c r="A78" s="163" t="s">
        <v>7</v>
      </c>
      <c r="B78" s="306">
        <f>'І розділ'!B130</f>
        <v>1430</v>
      </c>
      <c r="C78" s="178">
        <f>'І розділ'!C130</f>
        <v>8936.7000000000007</v>
      </c>
      <c r="D78" s="178">
        <f>'І розділ'!D130</f>
        <v>9666.4</v>
      </c>
      <c r="E78" s="178">
        <f>'І розділ'!E130</f>
        <v>3021</v>
      </c>
      <c r="F78" s="178">
        <f>'І розділ'!F130</f>
        <v>3174.4000000000015</v>
      </c>
      <c r="G78" s="285">
        <f t="shared" si="6"/>
        <v>153.40000000000146</v>
      </c>
      <c r="H78" s="88">
        <f t="shared" si="7"/>
        <v>105.07778881165181</v>
      </c>
    </row>
    <row r="79" spans="1:8" s="157" customFormat="1" ht="18.75" customHeight="1">
      <c r="A79" s="163" t="s">
        <v>30</v>
      </c>
      <c r="B79" s="306">
        <f>'І розділ'!B131</f>
        <v>1440</v>
      </c>
      <c r="C79" s="178">
        <f>'І розділ'!C131</f>
        <v>24344.6</v>
      </c>
      <c r="D79" s="178">
        <f>'І розділ'!D131</f>
        <v>27586.5</v>
      </c>
      <c r="E79" s="178">
        <f>'І розділ'!E131</f>
        <v>7800</v>
      </c>
      <c r="F79" s="178">
        <f>'І розділ'!F131</f>
        <v>10291.599999999999</v>
      </c>
      <c r="G79" s="285">
        <f t="shared" si="6"/>
        <v>2491.5999999999985</v>
      </c>
      <c r="H79" s="88">
        <f t="shared" si="7"/>
        <v>131.94358974358974</v>
      </c>
    </row>
    <row r="80" spans="1:8" s="136" customFormat="1" ht="18.75" customHeight="1">
      <c r="A80" s="34" t="s">
        <v>51</v>
      </c>
      <c r="B80" s="302">
        <f>'І розділ'!B132</f>
        <v>1450</v>
      </c>
      <c r="C80" s="185">
        <f>'І розділ'!C132</f>
        <v>222141</v>
      </c>
      <c r="D80" s="185">
        <f>'І розділ'!D132</f>
        <v>245106.8</v>
      </c>
      <c r="E80" s="185">
        <f>'І розділ'!E132</f>
        <v>89106</v>
      </c>
      <c r="F80" s="185">
        <f>'І розділ'!F132</f>
        <v>96423</v>
      </c>
      <c r="G80" s="277">
        <f>F80-E80</f>
        <v>7317</v>
      </c>
      <c r="H80" s="89">
        <f t="shared" si="7"/>
        <v>108.21156824456266</v>
      </c>
    </row>
    <row r="81" spans="1:8">
      <c r="A81" s="379" t="s">
        <v>129</v>
      </c>
      <c r="B81" s="379"/>
      <c r="C81" s="379"/>
      <c r="D81" s="379"/>
      <c r="E81" s="379"/>
      <c r="F81" s="379"/>
      <c r="G81" s="379"/>
      <c r="H81" s="379"/>
    </row>
    <row r="82" spans="1:8" s="157" customFormat="1">
      <c r="A82" s="397" t="s">
        <v>508</v>
      </c>
      <c r="B82" s="398"/>
      <c r="C82" s="398"/>
      <c r="D82" s="398"/>
      <c r="E82" s="398"/>
      <c r="F82" s="398"/>
      <c r="G82" s="398"/>
      <c r="H82" s="399"/>
    </row>
    <row r="83" spans="1:8" s="22" customFormat="1" ht="37.5">
      <c r="A83" s="163" t="s">
        <v>509</v>
      </c>
      <c r="B83" s="307">
        <f>'ІІ розділ '!B9</f>
        <v>2000</v>
      </c>
      <c r="C83" s="106">
        <f>'ІІ розділ '!C9</f>
        <v>4749.1000000000004</v>
      </c>
      <c r="D83" s="106">
        <f>'ІІ розділ '!D9</f>
        <v>5801</v>
      </c>
      <c r="E83" s="106">
        <f>'ІІ розділ '!E9</f>
        <v>991</v>
      </c>
      <c r="F83" s="106">
        <f>'ІІ розділ '!F9</f>
        <v>17795</v>
      </c>
      <c r="G83" s="285">
        <f>F83-E83</f>
        <v>16804</v>
      </c>
      <c r="H83" s="88"/>
    </row>
    <row r="84" spans="1:8" s="22" customFormat="1" ht="37.5">
      <c r="A84" s="163" t="s">
        <v>530</v>
      </c>
      <c r="B84" s="307">
        <f>'ІІ розділ '!B10</f>
        <v>2010</v>
      </c>
      <c r="C84" s="181">
        <f>'ІІ розділ '!C10</f>
        <v>-3199.6</v>
      </c>
      <c r="D84" s="181">
        <f>'ІІ розділ '!D10</f>
        <v>-6649.8</v>
      </c>
      <c r="E84" s="281">
        <f>'ІІ розділ '!E10</f>
        <v>0</v>
      </c>
      <c r="F84" s="281">
        <f>'ІІ розділ '!F10</f>
        <v>0</v>
      </c>
      <c r="G84" s="288">
        <f t="shared" ref="G84:G93" si="8">F84-E84</f>
        <v>0</v>
      </c>
      <c r="H84" s="282" t="e">
        <f t="shared" ref="H84:H90" si="9">F84/E84*100</f>
        <v>#DIV/0!</v>
      </c>
    </row>
    <row r="85" spans="1:8" s="22" customFormat="1" ht="37.5">
      <c r="A85" s="163" t="s">
        <v>162</v>
      </c>
      <c r="B85" s="307">
        <f>'ІІ розділ '!B11</f>
        <v>2011</v>
      </c>
      <c r="C85" s="244"/>
      <c r="D85" s="244"/>
      <c r="E85" s="244"/>
      <c r="F85" s="244"/>
      <c r="G85" s="285"/>
      <c r="H85" s="88"/>
    </row>
    <row r="86" spans="1:8" s="22" customFormat="1" ht="56.25">
      <c r="A86" s="163" t="s">
        <v>163</v>
      </c>
      <c r="B86" s="307">
        <f>'ІІ розділ '!B12</f>
        <v>2012</v>
      </c>
      <c r="C86" s="181">
        <f>'ІІ розділ '!C12</f>
        <v>-3199.6</v>
      </c>
      <c r="D86" s="181">
        <f>'ІІ розділ '!D12</f>
        <v>-6649.8</v>
      </c>
      <c r="E86" s="281">
        <f>'ІІ розділ '!E12</f>
        <v>0</v>
      </c>
      <c r="F86" s="281">
        <f>'ІІ розділ '!F12</f>
        <v>0</v>
      </c>
      <c r="G86" s="288">
        <f t="shared" si="8"/>
        <v>0</v>
      </c>
      <c r="H86" s="282" t="e">
        <f t="shared" si="9"/>
        <v>#DIV/0!</v>
      </c>
    </row>
    <row r="87" spans="1:8" s="22" customFormat="1">
      <c r="A87" s="163" t="s">
        <v>141</v>
      </c>
      <c r="B87" s="307" t="str">
        <f>'ІІ розділ '!B13</f>
        <v>2012/1</v>
      </c>
      <c r="C87" s="181">
        <f>'ІІ розділ '!C13</f>
        <v>-3199.6</v>
      </c>
      <c r="D87" s="181">
        <f>'ІІ розділ '!D13</f>
        <v>-6649.8</v>
      </c>
      <c r="E87" s="281">
        <f>'ІІ розділ '!E13</f>
        <v>0</v>
      </c>
      <c r="F87" s="281">
        <f>'ІІ розділ '!F13</f>
        <v>0</v>
      </c>
      <c r="G87" s="288">
        <f t="shared" si="8"/>
        <v>0</v>
      </c>
      <c r="H87" s="282" t="e">
        <f t="shared" si="9"/>
        <v>#DIV/0!</v>
      </c>
    </row>
    <row r="88" spans="1:8" s="22" customFormat="1">
      <c r="A88" s="163" t="s">
        <v>152</v>
      </c>
      <c r="B88" s="307">
        <f>'ІІ розділ '!B14</f>
        <v>2020</v>
      </c>
      <c r="C88" s="243">
        <f>'ІІ розділ '!C14</f>
        <v>0</v>
      </c>
      <c r="D88" s="243">
        <f>'ІІ розділ '!D14</f>
        <v>0</v>
      </c>
      <c r="E88" s="243">
        <f>'ІІ розділ '!E14</f>
        <v>0</v>
      </c>
      <c r="F88" s="243">
        <f>'ІІ розділ '!F14</f>
        <v>0</v>
      </c>
      <c r="G88" s="288">
        <f t="shared" si="8"/>
        <v>0</v>
      </c>
      <c r="H88" s="88"/>
    </row>
    <row r="89" spans="1:8" s="22" customFormat="1">
      <c r="A89" s="163" t="s">
        <v>66</v>
      </c>
      <c r="B89" s="307">
        <f>'ІІ розділ '!B15</f>
        <v>2030</v>
      </c>
      <c r="C89" s="181">
        <f>'ІІ розділ '!C15</f>
        <v>-2807</v>
      </c>
      <c r="D89" s="181">
        <f>'ІІ розділ '!D15</f>
        <v>-3931.2</v>
      </c>
      <c r="E89" s="181">
        <f>'ІІ розділ '!E15</f>
        <v>-4934</v>
      </c>
      <c r="F89" s="181">
        <f>'ІІ розділ '!F15</f>
        <v>-3931.2</v>
      </c>
      <c r="G89" s="285">
        <f t="shared" si="8"/>
        <v>1002.8000000000002</v>
      </c>
      <c r="H89" s="88">
        <f t="shared" si="9"/>
        <v>79.675719497365222</v>
      </c>
    </row>
    <row r="90" spans="1:8" s="22" customFormat="1">
      <c r="A90" s="163" t="s">
        <v>28</v>
      </c>
      <c r="B90" s="307">
        <f>'ІІ розділ '!B17</f>
        <v>2040</v>
      </c>
      <c r="C90" s="181">
        <f>'ІІ розділ '!C17</f>
        <v>-313</v>
      </c>
      <c r="D90" s="181">
        <f>'ІІ розділ '!D17</f>
        <v>-1258.3</v>
      </c>
      <c r="E90" s="181">
        <f>'ІІ розділ '!E17</f>
        <v>-393</v>
      </c>
      <c r="F90" s="181">
        <f>'ІІ розділ '!F17</f>
        <v>-277.39999999999998</v>
      </c>
      <c r="G90" s="285">
        <f t="shared" si="8"/>
        <v>115.60000000000002</v>
      </c>
      <c r="H90" s="88">
        <f t="shared" si="9"/>
        <v>70.58524173027989</v>
      </c>
    </row>
    <row r="91" spans="1:8" s="22" customFormat="1">
      <c r="A91" s="163" t="s">
        <v>241</v>
      </c>
      <c r="B91" s="307">
        <f>'ІІ розділ '!B18</f>
        <v>2050</v>
      </c>
      <c r="C91" s="281">
        <f>'ІІ розділ '!C18</f>
        <v>-62.8</v>
      </c>
      <c r="D91" s="281">
        <f>'ІІ розділ '!D18</f>
        <v>0</v>
      </c>
      <c r="E91" s="281">
        <f>'ІІ розділ '!E18</f>
        <v>0</v>
      </c>
      <c r="F91" s="281">
        <f>'ІІ розділ '!F18</f>
        <v>0</v>
      </c>
      <c r="G91" s="288">
        <f>F91-E91</f>
        <v>0</v>
      </c>
      <c r="H91" s="282"/>
    </row>
    <row r="92" spans="1:8" s="22" customFormat="1">
      <c r="A92" s="163" t="s">
        <v>242</v>
      </c>
      <c r="B92" s="307">
        <f>'ІІ розділ '!B19</f>
        <v>2060</v>
      </c>
      <c r="C92" s="281">
        <f>'ІІ розділ '!C19</f>
        <v>0</v>
      </c>
      <c r="D92" s="281">
        <f>'ІІ розділ '!D19</f>
        <v>0</v>
      </c>
      <c r="E92" s="281">
        <f>'ІІ розділ '!E19</f>
        <v>0</v>
      </c>
      <c r="F92" s="281">
        <f>'ІІ розділ '!F19</f>
        <v>0</v>
      </c>
      <c r="G92" s="288">
        <f t="shared" si="8"/>
        <v>0</v>
      </c>
      <c r="H92" s="282"/>
    </row>
    <row r="93" spans="1:8" s="22" customFormat="1" ht="37.5">
      <c r="A93" s="163" t="s">
        <v>53</v>
      </c>
      <c r="B93" s="307">
        <f>'ІІ розділ '!B20</f>
        <v>2070</v>
      </c>
      <c r="C93" s="106">
        <f>'ІІ розділ '!C20</f>
        <v>3575.6000000000286</v>
      </c>
      <c r="D93" s="106">
        <f>'ІІ розділ '!D20</f>
        <v>19134.000000000007</v>
      </c>
      <c r="E93" s="106">
        <f>'ІІ розділ '!E20</f>
        <v>2210</v>
      </c>
      <c r="F93" s="106">
        <f>'ІІ розділ '!F20</f>
        <v>19133.900000000005</v>
      </c>
      <c r="G93" s="285">
        <f t="shared" si="8"/>
        <v>16923.900000000005</v>
      </c>
      <c r="H93" s="88"/>
    </row>
    <row r="94" spans="1:8" s="50" customFormat="1">
      <c r="A94" s="394" t="s">
        <v>511</v>
      </c>
      <c r="B94" s="395"/>
      <c r="C94" s="395"/>
      <c r="D94" s="395"/>
      <c r="E94" s="395"/>
      <c r="F94" s="395"/>
      <c r="G94" s="395"/>
      <c r="H94" s="396"/>
    </row>
    <row r="95" spans="1:8" s="157" customFormat="1" ht="37.5">
      <c r="A95" s="154" t="s">
        <v>512</v>
      </c>
      <c r="B95" s="302">
        <f>'ІІ розділ '!B22</f>
        <v>2110</v>
      </c>
      <c r="C95" s="185">
        <f>'ІІ розділ '!C22</f>
        <v>6712</v>
      </c>
      <c r="D95" s="185">
        <f>'ІІ розділ '!D22</f>
        <v>38108.199999999997</v>
      </c>
      <c r="E95" s="185">
        <f>'ІІ розділ '!E22</f>
        <v>5185</v>
      </c>
      <c r="F95" s="185">
        <f>'ІІ розділ '!F22</f>
        <v>12579.800000000003</v>
      </c>
      <c r="G95" s="277">
        <f t="shared" ref="G95:G117" si="10">F95-E95</f>
        <v>7394.8000000000029</v>
      </c>
      <c r="H95" s="89">
        <f>F95/E95*100</f>
        <v>242.61909353905503</v>
      </c>
    </row>
    <row r="96" spans="1:8" s="157" customFormat="1">
      <c r="A96" s="212" t="s">
        <v>513</v>
      </c>
      <c r="B96" s="306">
        <f>'ІІ розділ '!B23</f>
        <v>2111</v>
      </c>
      <c r="C96" s="178">
        <f>'ІІ розділ '!C23</f>
        <v>843.1</v>
      </c>
      <c r="D96" s="178">
        <f>'ІІ розділ '!D23</f>
        <v>4103.7</v>
      </c>
      <c r="E96" s="178">
        <f>'ІІ розділ '!E23</f>
        <v>600</v>
      </c>
      <c r="F96" s="178">
        <f>'ІІ розділ '!F23</f>
        <v>2120.6999999999998</v>
      </c>
      <c r="G96" s="285">
        <f t="shared" si="10"/>
        <v>1520.6999999999998</v>
      </c>
      <c r="H96" s="88">
        <f t="shared" ref="H96:H148" si="11">F96/E96*100</f>
        <v>353.44999999999993</v>
      </c>
    </row>
    <row r="97" spans="1:8" s="157" customFormat="1" ht="37.5">
      <c r="A97" s="41" t="s">
        <v>531</v>
      </c>
      <c r="B97" s="306">
        <f>'ІІ розділ '!B24</f>
        <v>2112</v>
      </c>
      <c r="C97" s="178">
        <f>'ІІ розділ '!C24</f>
        <v>4678</v>
      </c>
      <c r="D97" s="178">
        <f>'ІІ розділ '!D24</f>
        <v>32471.4</v>
      </c>
      <c r="E97" s="178">
        <f>'ІІ розділ '!E24</f>
        <v>4110</v>
      </c>
      <c r="F97" s="178">
        <f>'ІІ розділ '!F24</f>
        <v>9909.6000000000022</v>
      </c>
      <c r="G97" s="285">
        <f t="shared" si="10"/>
        <v>5799.6000000000022</v>
      </c>
      <c r="H97" s="88">
        <f t="shared" si="11"/>
        <v>241.10948905109493</v>
      </c>
    </row>
    <row r="98" spans="1:8" s="157" customFormat="1" ht="37.5">
      <c r="A98" s="41" t="s">
        <v>532</v>
      </c>
      <c r="B98" s="306">
        <f>'ІІ розділ '!B25</f>
        <v>2113</v>
      </c>
      <c r="C98" s="178">
        <f>'ІІ розділ '!C25</f>
        <v>0</v>
      </c>
      <c r="D98" s="178">
        <f>'ІІ розділ '!D25</f>
        <v>0</v>
      </c>
      <c r="E98" s="178">
        <f>'ІІ розділ '!E25</f>
        <v>0</v>
      </c>
      <c r="F98" s="178">
        <f>'ІІ розділ '!F25</f>
        <v>0</v>
      </c>
      <c r="G98" s="288">
        <f t="shared" si="10"/>
        <v>0</v>
      </c>
      <c r="H98" s="88"/>
    </row>
    <row r="99" spans="1:8" s="157" customFormat="1">
      <c r="A99" s="41" t="s">
        <v>77</v>
      </c>
      <c r="B99" s="306">
        <f>'ІІ розділ '!B26</f>
        <v>2114</v>
      </c>
      <c r="C99" s="178">
        <f>'ІІ розділ '!C26</f>
        <v>0</v>
      </c>
      <c r="D99" s="178">
        <f>'ІІ розділ '!D26</f>
        <v>0</v>
      </c>
      <c r="E99" s="178">
        <f>'ІІ розділ '!E26</f>
        <v>0</v>
      </c>
      <c r="F99" s="178">
        <f>'ІІ розділ '!F26</f>
        <v>0</v>
      </c>
      <c r="G99" s="288">
        <f t="shared" si="10"/>
        <v>0</v>
      </c>
      <c r="H99" s="88"/>
    </row>
    <row r="100" spans="1:8" s="157" customFormat="1" ht="37.5">
      <c r="A100" s="41" t="s">
        <v>514</v>
      </c>
      <c r="B100" s="306">
        <f>'ІІ розділ '!B27</f>
        <v>2115</v>
      </c>
      <c r="C100" s="178">
        <f>'ІІ розділ '!C27</f>
        <v>0</v>
      </c>
      <c r="D100" s="178">
        <f>'ІІ розділ '!D27</f>
        <v>0</v>
      </c>
      <c r="E100" s="178">
        <f>'ІІ розділ '!E27</f>
        <v>0</v>
      </c>
      <c r="F100" s="178">
        <f>'ІІ розділ '!F27</f>
        <v>0</v>
      </c>
      <c r="G100" s="288">
        <f t="shared" si="10"/>
        <v>0</v>
      </c>
      <c r="H100" s="88"/>
    </row>
    <row r="101" spans="1:8" s="157" customFormat="1">
      <c r="A101" s="41" t="s">
        <v>105</v>
      </c>
      <c r="B101" s="306">
        <f>'ІІ розділ '!B28</f>
        <v>2116</v>
      </c>
      <c r="C101" s="178">
        <f>'ІІ розділ '!C28</f>
        <v>0</v>
      </c>
      <c r="D101" s="178">
        <f>'ІІ розділ '!D28</f>
        <v>0</v>
      </c>
      <c r="E101" s="178">
        <f>'ІІ розділ '!E28</f>
        <v>0</v>
      </c>
      <c r="F101" s="178">
        <f>'ІІ розділ '!F28</f>
        <v>0</v>
      </c>
      <c r="G101" s="288">
        <f t="shared" si="10"/>
        <v>0</v>
      </c>
      <c r="H101" s="88"/>
    </row>
    <row r="102" spans="1:8" s="157" customFormat="1">
      <c r="A102" s="41" t="s">
        <v>515</v>
      </c>
      <c r="B102" s="306">
        <f>'ІІ розділ '!B29</f>
        <v>2117</v>
      </c>
      <c r="C102" s="178">
        <f>'ІІ розділ '!C29</f>
        <v>0</v>
      </c>
      <c r="D102" s="178">
        <f>'ІІ розділ '!D29</f>
        <v>0</v>
      </c>
      <c r="E102" s="178">
        <f>'ІІ розділ '!E29</f>
        <v>0</v>
      </c>
      <c r="F102" s="178">
        <f>'ІІ розділ '!F29</f>
        <v>0</v>
      </c>
      <c r="G102" s="288">
        <f t="shared" si="10"/>
        <v>0</v>
      </c>
      <c r="H102" s="88"/>
    </row>
    <row r="103" spans="1:8" s="157" customFormat="1" ht="37.5">
      <c r="A103" s="154" t="s">
        <v>533</v>
      </c>
      <c r="B103" s="302">
        <f>'ІІ розділ '!B33</f>
        <v>2120</v>
      </c>
      <c r="C103" s="185">
        <f>'ІІ розділ '!C33</f>
        <v>17319.599999999999</v>
      </c>
      <c r="D103" s="185">
        <f>'ІІ розділ '!D33</f>
        <v>28591.300000000003</v>
      </c>
      <c r="E103" s="185">
        <f>'ІІ розділ '!E33</f>
        <v>6903</v>
      </c>
      <c r="F103" s="185">
        <f>'ІІ розділ '!F33</f>
        <v>10051.699999999999</v>
      </c>
      <c r="G103" s="277">
        <f t="shared" si="10"/>
        <v>3148.6999999999989</v>
      </c>
      <c r="H103" s="89">
        <f t="shared" si="11"/>
        <v>145.61350137621324</v>
      </c>
    </row>
    <row r="104" spans="1:8" s="157" customFormat="1" ht="37.5">
      <c r="A104" s="154" t="s">
        <v>534</v>
      </c>
      <c r="B104" s="302">
        <f>'ІІ розділ '!B41</f>
        <v>2130</v>
      </c>
      <c r="C104" s="185">
        <f>'ІІ розділ '!C41</f>
        <v>34462.6</v>
      </c>
      <c r="D104" s="185">
        <f>'ІІ розділ '!D41</f>
        <v>29613.200000000001</v>
      </c>
      <c r="E104" s="185">
        <f>'ІІ розділ '!E41</f>
        <v>12955</v>
      </c>
      <c r="F104" s="185">
        <f>'ІІ розділ '!F41</f>
        <v>7685.8000000000011</v>
      </c>
      <c r="G104" s="277">
        <f t="shared" si="10"/>
        <v>-5269.1999999999989</v>
      </c>
      <c r="H104" s="89">
        <f t="shared" si="11"/>
        <v>59.326900810497882</v>
      </c>
    </row>
    <row r="105" spans="1:8" s="157" customFormat="1" ht="75">
      <c r="A105" s="41" t="s">
        <v>457</v>
      </c>
      <c r="B105" s="306">
        <f>'ІІ розділ '!B42</f>
        <v>2131</v>
      </c>
      <c r="C105" s="178">
        <f>'ІІ розділ '!C42</f>
        <v>3199.6</v>
      </c>
      <c r="D105" s="178">
        <f>'ІІ розділ '!D42</f>
        <v>6649.8</v>
      </c>
      <c r="E105" s="178">
        <f>'ІІ розділ '!E42</f>
        <v>0</v>
      </c>
      <c r="F105" s="178">
        <f>'ІІ розділ '!F42</f>
        <v>0</v>
      </c>
      <c r="G105" s="88">
        <f>F105-E105</f>
        <v>0</v>
      </c>
      <c r="H105" s="88"/>
    </row>
    <row r="106" spans="1:8" s="157" customFormat="1" ht="37.5">
      <c r="A106" s="41" t="s">
        <v>520</v>
      </c>
      <c r="B106" s="306">
        <f>'ІІ розділ '!B44</f>
        <v>2133</v>
      </c>
      <c r="C106" s="178">
        <f>'ІІ розділ '!C44</f>
        <v>31263</v>
      </c>
      <c r="D106" s="178">
        <f>'ІІ розділ '!D44</f>
        <v>22963.4</v>
      </c>
      <c r="E106" s="178">
        <f>'ІІ розділ '!E44</f>
        <v>12955</v>
      </c>
      <c r="F106" s="178">
        <f>'ІІ розділ '!F44</f>
        <v>7685.8000000000011</v>
      </c>
      <c r="G106" s="285">
        <f t="shared" si="10"/>
        <v>-5269.1999999999989</v>
      </c>
      <c r="H106" s="88">
        <f t="shared" si="11"/>
        <v>59.326900810497882</v>
      </c>
    </row>
    <row r="107" spans="1:8" s="157" customFormat="1">
      <c r="A107" s="154" t="s">
        <v>257</v>
      </c>
      <c r="B107" s="302">
        <f>'ІІ розділ '!B49</f>
        <v>2200</v>
      </c>
      <c r="C107" s="185">
        <f>'ІІ розділ '!C49</f>
        <v>58494.2</v>
      </c>
      <c r="D107" s="185">
        <f>'ІІ розділ '!D49</f>
        <v>96312.7</v>
      </c>
      <c r="E107" s="185">
        <f>'ІІ розділ '!E49</f>
        <v>25043</v>
      </c>
      <c r="F107" s="185">
        <f>'ІІ розділ '!F49</f>
        <v>30317.300000000003</v>
      </c>
      <c r="G107" s="277">
        <f t="shared" si="10"/>
        <v>5274.3000000000029</v>
      </c>
      <c r="H107" s="89">
        <f t="shared" si="11"/>
        <v>121.06097512278882</v>
      </c>
    </row>
    <row r="108" spans="1:8">
      <c r="A108" s="379" t="s">
        <v>128</v>
      </c>
      <c r="B108" s="379"/>
      <c r="C108" s="379"/>
      <c r="D108" s="379"/>
      <c r="E108" s="379"/>
      <c r="F108" s="379"/>
      <c r="G108" s="379"/>
      <c r="H108" s="379"/>
    </row>
    <row r="109" spans="1:8" s="76" customFormat="1" ht="18.75" customHeight="1">
      <c r="A109" s="36" t="s">
        <v>506</v>
      </c>
      <c r="B109" s="302">
        <f>'ІІІ розділ'!B102</f>
        <v>3405</v>
      </c>
      <c r="C109" s="185">
        <f>'ІІІ розділ'!C102</f>
        <v>3555.9</v>
      </c>
      <c r="D109" s="185">
        <f>'ІІІ розділ'!D102</f>
        <v>4464.1000000000004</v>
      </c>
      <c r="E109" s="185">
        <f>'ІІІ розділ'!E102</f>
        <v>3196.2</v>
      </c>
      <c r="F109" s="185">
        <f>'ІІІ розділ'!F102</f>
        <v>6854.3</v>
      </c>
      <c r="G109" s="277">
        <f t="shared" si="10"/>
        <v>3658.1000000000004</v>
      </c>
      <c r="H109" s="89">
        <f t="shared" si="11"/>
        <v>214.45153619923661</v>
      </c>
    </row>
    <row r="110" spans="1:8" s="157" customFormat="1" ht="18.75" customHeight="1">
      <c r="A110" s="37" t="s">
        <v>535</v>
      </c>
      <c r="B110" s="306">
        <f>'ІІІ розділ'!B13</f>
        <v>3030</v>
      </c>
      <c r="C110" s="178">
        <f>'ІІІ розділ'!C13</f>
        <v>72.5</v>
      </c>
      <c r="D110" s="178">
        <f>'ІІІ розділ'!D13</f>
        <v>35.299999999999997</v>
      </c>
      <c r="E110" s="178">
        <f>'ІІІ розділ'!E13</f>
        <v>30</v>
      </c>
      <c r="F110" s="178">
        <f>'ІІІ розділ'!F13</f>
        <v>21.199999999999996</v>
      </c>
      <c r="G110" s="285">
        <f t="shared" si="10"/>
        <v>-8.8000000000000043</v>
      </c>
      <c r="H110" s="88">
        <f t="shared" si="11"/>
        <v>70.666666666666657</v>
      </c>
    </row>
    <row r="111" spans="1:8" ht="18.75" customHeight="1">
      <c r="A111" s="37" t="s">
        <v>477</v>
      </c>
      <c r="B111" s="306">
        <f>'ІІІ розділ'!B55</f>
        <v>3195</v>
      </c>
      <c r="C111" s="181">
        <f>'ІІІ розділ'!C55</f>
        <v>10504</v>
      </c>
      <c r="D111" s="181">
        <f>'ІІІ розділ'!D55</f>
        <v>4018.2000000000698</v>
      </c>
      <c r="E111" s="181">
        <f>'ІІІ розділ'!E55</f>
        <v>9494</v>
      </c>
      <c r="F111" s="181">
        <f>'ІІІ розділ'!F55</f>
        <v>247.60000000003492</v>
      </c>
      <c r="G111" s="285">
        <f t="shared" si="10"/>
        <v>-9246.3999999999651</v>
      </c>
      <c r="H111" s="88">
        <f t="shared" si="11"/>
        <v>2.6079629239523379</v>
      </c>
    </row>
    <row r="112" spans="1:8" ht="18.75" customHeight="1">
      <c r="A112" s="37" t="s">
        <v>536</v>
      </c>
      <c r="B112" s="306">
        <f>'ІІІ розділ'!B83</f>
        <v>3295</v>
      </c>
      <c r="C112" s="181">
        <f>'ІІІ розділ'!C83</f>
        <v>-12187.7</v>
      </c>
      <c r="D112" s="181">
        <f>'ІІІ розділ'!D83</f>
        <v>-6713</v>
      </c>
      <c r="E112" s="181">
        <f>'ІІІ розділ'!E83</f>
        <v>-9404</v>
      </c>
      <c r="F112" s="181">
        <f>'ІІІ розділ'!F83</f>
        <v>-5311.5</v>
      </c>
      <c r="G112" s="285">
        <f t="shared" si="10"/>
        <v>4092.5</v>
      </c>
      <c r="H112" s="88">
        <f t="shared" si="11"/>
        <v>56.481284559761804</v>
      </c>
    </row>
    <row r="113" spans="1:8" ht="18.75" customHeight="1">
      <c r="A113" s="37" t="s">
        <v>537</v>
      </c>
      <c r="B113" s="306">
        <f>'ІІІ розділ'!B100</f>
        <v>3395</v>
      </c>
      <c r="C113" s="181">
        <f>'ІІІ розділ'!C100</f>
        <v>29</v>
      </c>
      <c r="D113" s="181">
        <f>'ІІІ розділ'!D100</f>
        <v>33.9</v>
      </c>
      <c r="E113" s="181">
        <f>'ІІІ розділ'!E100</f>
        <v>10</v>
      </c>
      <c r="F113" s="181">
        <f>'ІІІ розділ'!F100</f>
        <v>12.8</v>
      </c>
      <c r="G113" s="285">
        <f t="shared" si="10"/>
        <v>2.8000000000000007</v>
      </c>
      <c r="H113" s="88">
        <f t="shared" si="11"/>
        <v>128</v>
      </c>
    </row>
    <row r="114" spans="1:8" ht="18.75" customHeight="1">
      <c r="A114" s="37" t="s">
        <v>137</v>
      </c>
      <c r="B114" s="306">
        <f>'ІІІ розділ'!B103</f>
        <v>3410</v>
      </c>
      <c r="C114" s="281">
        <f>'ІІІ розділ'!C103</f>
        <v>0</v>
      </c>
      <c r="D114" s="281">
        <f>'ІІІ розділ'!D103</f>
        <v>0</v>
      </c>
      <c r="E114" s="281">
        <f>'ІІІ розділ'!E103</f>
        <v>0</v>
      </c>
      <c r="F114" s="281">
        <f>'ІІІ розділ'!F103</f>
        <v>0</v>
      </c>
      <c r="G114" s="288">
        <f t="shared" si="10"/>
        <v>0</v>
      </c>
      <c r="H114" s="88"/>
    </row>
    <row r="115" spans="1:8" s="136" customFormat="1" ht="18.75" customHeight="1">
      <c r="A115" s="36" t="s">
        <v>507</v>
      </c>
      <c r="B115" s="302">
        <f>'ІІІ розділ'!B104</f>
        <v>3415</v>
      </c>
      <c r="C115" s="195">
        <f>'ІІІ розділ'!C104</f>
        <v>1901.1999999999994</v>
      </c>
      <c r="D115" s="195">
        <f>'ІІІ розділ'!D104</f>
        <v>1803.2000000000703</v>
      </c>
      <c r="E115" s="195">
        <f>'ІІІ розділ'!E104</f>
        <v>3296.2</v>
      </c>
      <c r="F115" s="195">
        <f>'ІІІ розділ'!F104</f>
        <v>1803.2000000000353</v>
      </c>
      <c r="G115" s="277">
        <f t="shared" si="10"/>
        <v>-1492.9999999999645</v>
      </c>
      <c r="H115" s="89">
        <f t="shared" si="11"/>
        <v>54.70541836053745</v>
      </c>
    </row>
    <row r="116" spans="1:8">
      <c r="A116" s="380" t="s">
        <v>177</v>
      </c>
      <c r="B116" s="381"/>
      <c r="C116" s="381"/>
      <c r="D116" s="381"/>
      <c r="E116" s="381"/>
      <c r="F116" s="381"/>
      <c r="G116" s="381"/>
      <c r="H116" s="381"/>
    </row>
    <row r="117" spans="1:8" s="136" customFormat="1">
      <c r="A117" s="36" t="s">
        <v>544</v>
      </c>
      <c r="B117" s="302">
        <f>'ІV розділ'!B8</f>
        <v>4000</v>
      </c>
      <c r="C117" s="185">
        <f>'ІV розділ'!C8</f>
        <v>10753</v>
      </c>
      <c r="D117" s="185">
        <f>'ІV розділ'!D8</f>
        <v>5623.1</v>
      </c>
      <c r="E117" s="185">
        <f>'ІV розділ'!E8</f>
        <v>7861</v>
      </c>
      <c r="F117" s="185">
        <f>'ІV розділ'!F8</f>
        <v>4382.7</v>
      </c>
      <c r="G117" s="277">
        <f t="shared" si="10"/>
        <v>-3478.3</v>
      </c>
      <c r="H117" s="89">
        <f t="shared" si="11"/>
        <v>55.752448797862861</v>
      </c>
    </row>
    <row r="118" spans="1:8" s="157" customFormat="1">
      <c r="A118" s="46" t="s">
        <v>1</v>
      </c>
      <c r="B118" s="306" t="str">
        <f>'ІV розділ'!B9</f>
        <v>4010</v>
      </c>
      <c r="C118" s="178">
        <f>'ІV розділ'!C9</f>
        <v>4.8</v>
      </c>
      <c r="D118" s="178">
        <f>'ІV розділ'!D9</f>
        <v>0</v>
      </c>
      <c r="E118" s="178">
        <f>'ІV розділ'!E9</f>
        <v>0</v>
      </c>
      <c r="F118" s="178">
        <f>'ІV розділ'!F9</f>
        <v>0</v>
      </c>
      <c r="G118" s="288">
        <f>F118-E118</f>
        <v>0</v>
      </c>
      <c r="H118" s="88"/>
    </row>
    <row r="119" spans="1:8" s="157" customFormat="1">
      <c r="A119" s="46" t="s">
        <v>2</v>
      </c>
      <c r="B119" s="306">
        <f>'ІV розділ'!B10</f>
        <v>4020</v>
      </c>
      <c r="C119" s="178">
        <f>'ІV розділ'!C10</f>
        <v>491</v>
      </c>
      <c r="D119" s="178">
        <f>'ІV розділ'!D10</f>
        <v>2275.7000000000003</v>
      </c>
      <c r="E119" s="178">
        <f>'ІV розділ'!E10</f>
        <v>1989</v>
      </c>
      <c r="F119" s="178">
        <f>'ІV розділ'!F10</f>
        <v>2055</v>
      </c>
      <c r="G119" s="285">
        <f>F119-E119</f>
        <v>66</v>
      </c>
      <c r="H119" s="88">
        <f t="shared" si="11"/>
        <v>103.31825037707392</v>
      </c>
    </row>
    <row r="120" spans="1:8" s="157" customFormat="1" ht="37.5">
      <c r="A120" s="46" t="s">
        <v>31</v>
      </c>
      <c r="B120" s="306">
        <f>'ІV розділ'!B11</f>
        <v>4030</v>
      </c>
      <c r="C120" s="178">
        <f>'ІV розділ'!C11</f>
        <v>17.399999999999999</v>
      </c>
      <c r="D120" s="178">
        <f>'ІV розділ'!D11</f>
        <v>48.4</v>
      </c>
      <c r="E120" s="178">
        <f>'ІV розділ'!E11</f>
        <v>12</v>
      </c>
      <c r="F120" s="178">
        <f>'ІV розділ'!F11</f>
        <v>15.7</v>
      </c>
      <c r="G120" s="285">
        <f>F120-E120</f>
        <v>3.6999999999999993</v>
      </c>
      <c r="H120" s="88">
        <f t="shared" si="11"/>
        <v>130.83333333333334</v>
      </c>
    </row>
    <row r="121" spans="1:8" s="157" customFormat="1">
      <c r="A121" s="46" t="s">
        <v>3</v>
      </c>
      <c r="B121" s="306">
        <f>'ІV розділ'!B12</f>
        <v>4040</v>
      </c>
      <c r="C121" s="178">
        <f>'ІV розділ'!C12</f>
        <v>0</v>
      </c>
      <c r="D121" s="178">
        <f>'ІV розділ'!D12</f>
        <v>265.39999999999998</v>
      </c>
      <c r="E121" s="178">
        <f>'ІV розділ'!E12</f>
        <v>539</v>
      </c>
      <c r="F121" s="178">
        <f>'ІV розділ'!F12</f>
        <v>154.19999999999999</v>
      </c>
      <c r="G121" s="285">
        <f>F121-E121</f>
        <v>-384.8</v>
      </c>
      <c r="H121" s="88">
        <f t="shared" si="11"/>
        <v>28.608534322820034</v>
      </c>
    </row>
    <row r="122" spans="1:8" s="157" customFormat="1" ht="37.5">
      <c r="A122" s="46" t="s">
        <v>65</v>
      </c>
      <c r="B122" s="306">
        <f>'ІV розділ'!B13</f>
        <v>4050</v>
      </c>
      <c r="C122" s="178">
        <f>'ІV розділ'!C13</f>
        <v>681.7</v>
      </c>
      <c r="D122" s="178">
        <f>'ІV розділ'!D13</f>
        <v>2203.1</v>
      </c>
      <c r="E122" s="178">
        <f>'ІV розділ'!E13</f>
        <v>1300</v>
      </c>
      <c r="F122" s="178">
        <f>'ІV розділ'!F13</f>
        <v>1946.8</v>
      </c>
      <c r="G122" s="285">
        <f t="shared" ref="G122:G128" si="12">F122-E122</f>
        <v>646.79999999999995</v>
      </c>
      <c r="H122" s="88">
        <f t="shared" si="11"/>
        <v>149.75384615384615</v>
      </c>
    </row>
    <row r="123" spans="1:8" s="157" customFormat="1">
      <c r="A123" s="46" t="s">
        <v>388</v>
      </c>
      <c r="B123" s="306">
        <f>'ІV розділ'!B14</f>
        <v>4060</v>
      </c>
      <c r="C123" s="178">
        <f>'ІV розділ'!C14</f>
        <v>9558.1</v>
      </c>
      <c r="D123" s="178">
        <f>'ІV розділ'!D14</f>
        <v>830.5</v>
      </c>
      <c r="E123" s="178">
        <f>'ІV розділ'!E14</f>
        <v>4021</v>
      </c>
      <c r="F123" s="178">
        <f>'ІV розділ'!F14</f>
        <v>211</v>
      </c>
      <c r="G123" s="285">
        <f t="shared" si="12"/>
        <v>-3810</v>
      </c>
      <c r="H123" s="88">
        <f t="shared" si="11"/>
        <v>5.2474508828649586</v>
      </c>
    </row>
    <row r="124" spans="1:8" s="136" customFormat="1">
      <c r="A124" s="36" t="s">
        <v>545</v>
      </c>
      <c r="B124" s="302">
        <v>4000</v>
      </c>
      <c r="C124" s="185">
        <f>'ІV розділ'!C8</f>
        <v>10753</v>
      </c>
      <c r="D124" s="185">
        <f>'ІV розділ'!D8</f>
        <v>5623.1</v>
      </c>
      <c r="E124" s="185">
        <f>'ІV розділ'!E8</f>
        <v>7861</v>
      </c>
      <c r="F124" s="185">
        <f>'ІV розділ'!F8</f>
        <v>4382.7</v>
      </c>
      <c r="G124" s="277">
        <f t="shared" si="12"/>
        <v>-3478.3</v>
      </c>
      <c r="H124" s="89">
        <f t="shared" si="11"/>
        <v>55.752448797862861</v>
      </c>
    </row>
    <row r="125" spans="1:8" s="157" customFormat="1">
      <c r="A125" s="46" t="s">
        <v>546</v>
      </c>
      <c r="B125" s="306" t="s">
        <v>547</v>
      </c>
      <c r="C125" s="178"/>
      <c r="D125" s="178"/>
      <c r="E125" s="178">
        <f>'VІ.ІІ розділ'!C29</f>
        <v>0</v>
      </c>
      <c r="F125" s="178">
        <f>'VІ.ІІ розділ'!D29</f>
        <v>0</v>
      </c>
      <c r="G125" s="88">
        <f t="shared" si="12"/>
        <v>0</v>
      </c>
      <c r="H125" s="88"/>
    </row>
    <row r="126" spans="1:8" s="157" customFormat="1">
      <c r="A126" s="46" t="s">
        <v>548</v>
      </c>
      <c r="B126" s="306" t="s">
        <v>549</v>
      </c>
      <c r="C126" s="178"/>
      <c r="D126" s="178"/>
      <c r="E126" s="178">
        <f>'VІ.ІІ розділ'!G29</f>
        <v>0</v>
      </c>
      <c r="F126" s="178">
        <f>'VІ.ІІ розділ'!H29</f>
        <v>0</v>
      </c>
      <c r="G126" s="88">
        <f t="shared" si="12"/>
        <v>0</v>
      </c>
      <c r="H126" s="88"/>
    </row>
    <row r="127" spans="1:8" s="157" customFormat="1">
      <c r="A127" s="46" t="s">
        <v>550</v>
      </c>
      <c r="B127" s="351" t="s">
        <v>551</v>
      </c>
      <c r="C127" s="88">
        <v>7946</v>
      </c>
      <c r="D127" s="88">
        <v>1691.9</v>
      </c>
      <c r="E127" s="88">
        <f>'VІ.ІІ розділ'!K29</f>
        <v>2927</v>
      </c>
      <c r="F127" s="88">
        <f>'VІ.ІІ розділ'!L29</f>
        <v>451.5</v>
      </c>
      <c r="G127" s="290">
        <f t="shared" si="12"/>
        <v>-2475.5</v>
      </c>
      <c r="H127" s="88">
        <f t="shared" si="11"/>
        <v>15.425350187905707</v>
      </c>
    </row>
    <row r="128" spans="1:8" s="157" customFormat="1">
      <c r="A128" s="46" t="s">
        <v>553</v>
      </c>
      <c r="B128" s="351" t="s">
        <v>552</v>
      </c>
      <c r="C128" s="88">
        <v>2807</v>
      </c>
      <c r="D128" s="88">
        <v>3931.2</v>
      </c>
      <c r="E128" s="88">
        <f>'VІ.ІІ розділ'!O29</f>
        <v>4934</v>
      </c>
      <c r="F128" s="88">
        <f>'VІ.ІІ розділ'!P29</f>
        <v>3931.2</v>
      </c>
      <c r="G128" s="290">
        <f t="shared" si="12"/>
        <v>-1002.8000000000002</v>
      </c>
      <c r="H128" s="88">
        <f t="shared" si="11"/>
        <v>79.675719497365222</v>
      </c>
    </row>
    <row r="129" spans="1:12" ht="18.75" customHeight="1">
      <c r="A129" s="389" t="s">
        <v>180</v>
      </c>
      <c r="B129" s="389"/>
      <c r="C129" s="389"/>
      <c r="D129" s="389"/>
      <c r="E129" s="389"/>
      <c r="F129" s="389"/>
      <c r="G129" s="389"/>
      <c r="H129" s="389"/>
    </row>
    <row r="130" spans="1:12" s="157" customFormat="1" ht="18.75" customHeight="1">
      <c r="A130" s="80" t="s">
        <v>554</v>
      </c>
      <c r="B130" s="79">
        <f>'V розділ'!B13</f>
        <v>5040</v>
      </c>
      <c r="C130" s="278">
        <f>'V розділ'!D13</f>
        <v>2.4226957321318823</v>
      </c>
      <c r="D130" s="278">
        <f>'V розділ'!E13</f>
        <v>9.2507231405338342</v>
      </c>
      <c r="E130" s="278">
        <f>E66/E34*100</f>
        <v>7.0730863984094743</v>
      </c>
      <c r="F130" s="278">
        <f>'V розділ'!G13</f>
        <v>5.4702329594478085</v>
      </c>
      <c r="G130" s="295">
        <f t="shared" ref="G130:G148" si="13">F130-E130</f>
        <v>-1.6028534389616658</v>
      </c>
      <c r="H130" s="88">
        <f t="shared" si="11"/>
        <v>77.338698431252027</v>
      </c>
    </row>
    <row r="131" spans="1:12" s="157" customFormat="1" ht="18.75" customHeight="1">
      <c r="A131" s="37" t="s">
        <v>555</v>
      </c>
      <c r="B131" s="306">
        <f>'V розділ'!B11</f>
        <v>5020</v>
      </c>
      <c r="C131" s="245">
        <f>'V розділ'!D11</f>
        <v>1.697633566141852</v>
      </c>
      <c r="D131" s="245">
        <f>'V розділ'!E11</f>
        <v>8.5449169687835234</v>
      </c>
      <c r="E131" s="279">
        <f>E66/E142*100</f>
        <v>2.0660726628854946</v>
      </c>
      <c r="F131" s="245">
        <f>'V розділ'!G11</f>
        <v>1.8831384849348951</v>
      </c>
      <c r="G131" s="295">
        <f t="shared" si="13"/>
        <v>-0.18293417795059952</v>
      </c>
      <c r="H131" s="88">
        <f t="shared" si="11"/>
        <v>91.145801343931822</v>
      </c>
      <c r="L131" s="125"/>
    </row>
    <row r="132" spans="1:12" s="157" customFormat="1" ht="18.75" customHeight="1">
      <c r="A132" s="37" t="s">
        <v>556</v>
      </c>
      <c r="B132" s="306">
        <f>'V розділ'!B12</f>
        <v>5030</v>
      </c>
      <c r="C132" s="245">
        <f>'V розділ'!D12</f>
        <v>2.3772448257764318</v>
      </c>
      <c r="D132" s="245">
        <f>'V розділ'!E12</f>
        <v>10.486841611918166</v>
      </c>
      <c r="E132" s="279">
        <f>E66/E148*100</f>
        <v>2.8253391399678014</v>
      </c>
      <c r="F132" s="245">
        <f>'V розділ'!G12</f>
        <v>2.3111020384357448</v>
      </c>
      <c r="G132" s="295">
        <f t="shared" si="13"/>
        <v>-0.5142371015320566</v>
      </c>
      <c r="H132" s="88">
        <f t="shared" si="11"/>
        <v>81.799101769498833</v>
      </c>
      <c r="L132" s="125"/>
    </row>
    <row r="133" spans="1:12" s="157" customFormat="1" ht="18.75" customHeight="1">
      <c r="A133" s="37" t="s">
        <v>195</v>
      </c>
      <c r="B133" s="306">
        <f>'V розділ'!B16</f>
        <v>5110</v>
      </c>
      <c r="C133" s="245">
        <f>'V розділ'!D16</f>
        <v>2.4979479696299505</v>
      </c>
      <c r="D133" s="245">
        <f>'V розділ'!E16</f>
        <v>4.4002309765173875</v>
      </c>
      <c r="E133" s="279">
        <f>E148/E145</f>
        <v>2.7211430047918821</v>
      </c>
      <c r="F133" s="245">
        <f>'V розділ'!G16</f>
        <v>4.4002309765173875</v>
      </c>
      <c r="G133" s="295">
        <f t="shared" si="13"/>
        <v>1.6790879717255054</v>
      </c>
      <c r="H133" s="88">
        <f t="shared" si="11"/>
        <v>161.70524550781283</v>
      </c>
      <c r="L133" s="125"/>
    </row>
    <row r="134" spans="1:12" s="157" customFormat="1" ht="18.75" customHeight="1">
      <c r="A134" s="37" t="s">
        <v>557</v>
      </c>
      <c r="B134" s="306">
        <f>'V розділ'!B21</f>
        <v>5220</v>
      </c>
      <c r="C134" s="245">
        <f>'V розділ'!D21</f>
        <v>0.76542571929392689</v>
      </c>
      <c r="D134" s="245">
        <f>'V розділ'!E21</f>
        <v>0.76998522143669501</v>
      </c>
      <c r="E134" s="279">
        <f>E139/E138</f>
        <v>0.76083604605991606</v>
      </c>
      <c r="F134" s="245">
        <f>'V розділ'!G21</f>
        <v>0.76998522143669501</v>
      </c>
      <c r="G134" s="295">
        <f t="shared" si="13"/>
        <v>9.1491753767789508E-3</v>
      </c>
      <c r="H134" s="88">
        <f t="shared" si="11"/>
        <v>101.20251602485963</v>
      </c>
      <c r="L134" s="126"/>
    </row>
    <row r="135" spans="1:12" ht="18.75" customHeight="1">
      <c r="A135" s="379" t="s">
        <v>179</v>
      </c>
      <c r="B135" s="379"/>
      <c r="C135" s="379"/>
      <c r="D135" s="379"/>
      <c r="E135" s="379"/>
      <c r="F135" s="379"/>
      <c r="G135" s="379"/>
      <c r="H135" s="379"/>
    </row>
    <row r="136" spans="1:12" ht="18.75" customHeight="1">
      <c r="A136" s="49" t="s">
        <v>126</v>
      </c>
      <c r="B136" s="306">
        <v>6000</v>
      </c>
      <c r="C136" s="246">
        <v>233362</v>
      </c>
      <c r="D136" s="246">
        <v>232929</v>
      </c>
      <c r="E136" s="326">
        <v>243709</v>
      </c>
      <c r="F136" s="246">
        <f>D136</f>
        <v>232929</v>
      </c>
      <c r="G136" s="286">
        <f t="shared" si="13"/>
        <v>-10780</v>
      </c>
      <c r="H136" s="88">
        <f t="shared" si="11"/>
        <v>95.576691874325519</v>
      </c>
    </row>
    <row r="137" spans="1:12" s="157" customFormat="1" ht="18.75" customHeight="1">
      <c r="A137" s="49" t="s">
        <v>570</v>
      </c>
      <c r="B137" s="306">
        <v>6001</v>
      </c>
      <c r="C137" s="246">
        <f>C138-C139</f>
        <v>221075</v>
      </c>
      <c r="D137" s="246">
        <f>D138-D139</f>
        <v>218831</v>
      </c>
      <c r="E137" s="326">
        <f>E138-E139</f>
        <v>230254.14</v>
      </c>
      <c r="F137" s="246">
        <f t="shared" ref="F137:F148" si="14">D137</f>
        <v>218831</v>
      </c>
      <c r="G137" s="286">
        <f t="shared" si="13"/>
        <v>-11423.140000000014</v>
      </c>
      <c r="H137" s="88">
        <f t="shared" si="11"/>
        <v>95.038899191997146</v>
      </c>
    </row>
    <row r="138" spans="1:12" s="157" customFormat="1" ht="18.75" customHeight="1">
      <c r="A138" s="49" t="s">
        <v>571</v>
      </c>
      <c r="B138" s="306">
        <v>6002</v>
      </c>
      <c r="C138" s="246">
        <v>942452</v>
      </c>
      <c r="D138" s="246">
        <v>951378</v>
      </c>
      <c r="E138" s="326">
        <v>962746</v>
      </c>
      <c r="F138" s="246">
        <f t="shared" si="14"/>
        <v>951378</v>
      </c>
      <c r="G138" s="286">
        <f t="shared" si="13"/>
        <v>-11368</v>
      </c>
      <c r="H138" s="88">
        <f t="shared" si="11"/>
        <v>98.819210882205681</v>
      </c>
    </row>
    <row r="139" spans="1:12" ht="18.75" customHeight="1">
      <c r="A139" s="49" t="s">
        <v>572</v>
      </c>
      <c r="B139" s="306">
        <v>6003</v>
      </c>
      <c r="C139" s="246">
        <v>721377</v>
      </c>
      <c r="D139" s="246">
        <v>732547</v>
      </c>
      <c r="E139" s="326">
        <v>732491.86</v>
      </c>
      <c r="F139" s="246">
        <f t="shared" si="14"/>
        <v>732547</v>
      </c>
      <c r="G139" s="286">
        <f t="shared" si="13"/>
        <v>55.14000000001397</v>
      </c>
      <c r="H139" s="88">
        <f t="shared" si="11"/>
        <v>100.00752772870405</v>
      </c>
    </row>
    <row r="140" spans="1:12" s="157" customFormat="1" ht="18.75" customHeight="1">
      <c r="A140" s="49" t="s">
        <v>573</v>
      </c>
      <c r="B140" s="306">
        <v>6010</v>
      </c>
      <c r="C140" s="246">
        <v>73471</v>
      </c>
      <c r="D140" s="246">
        <v>61659</v>
      </c>
      <c r="E140" s="326">
        <v>73124</v>
      </c>
      <c r="F140" s="246">
        <f t="shared" si="14"/>
        <v>61659</v>
      </c>
      <c r="G140" s="286">
        <f t="shared" si="13"/>
        <v>-11465</v>
      </c>
      <c r="H140" s="88">
        <f t="shared" si="11"/>
        <v>84.321153109786124</v>
      </c>
    </row>
    <row r="141" spans="1:12" ht="18.75" customHeight="1">
      <c r="A141" s="255" t="s">
        <v>574</v>
      </c>
      <c r="B141" s="306">
        <v>6011</v>
      </c>
      <c r="C141" s="286">
        <f>C115</f>
        <v>1901.1999999999994</v>
      </c>
      <c r="D141" s="294">
        <f>D115</f>
        <v>1803.2000000000703</v>
      </c>
      <c r="E141" s="294">
        <f>E115</f>
        <v>3296.2</v>
      </c>
      <c r="F141" s="326">
        <f t="shared" si="14"/>
        <v>1803.2000000000703</v>
      </c>
      <c r="G141" s="286">
        <f t="shared" si="13"/>
        <v>-1492.9999999999295</v>
      </c>
      <c r="H141" s="88">
        <f t="shared" si="11"/>
        <v>54.705418360538516</v>
      </c>
    </row>
    <row r="142" spans="1:12" s="77" customFormat="1" ht="18.75" customHeight="1">
      <c r="A142" s="38" t="s">
        <v>575</v>
      </c>
      <c r="B142" s="302">
        <v>6020</v>
      </c>
      <c r="C142" s="247">
        <f>C136+C140</f>
        <v>306833</v>
      </c>
      <c r="D142" s="247">
        <f>D136+D140</f>
        <v>294588</v>
      </c>
      <c r="E142" s="108">
        <f>E136+E140</f>
        <v>316833</v>
      </c>
      <c r="F142" s="247">
        <f t="shared" si="14"/>
        <v>294588</v>
      </c>
      <c r="G142" s="287">
        <f t="shared" si="13"/>
        <v>-22245</v>
      </c>
      <c r="H142" s="89">
        <f t="shared" si="11"/>
        <v>92.978951056234678</v>
      </c>
    </row>
    <row r="143" spans="1:12" ht="18.75" customHeight="1">
      <c r="A143" s="49" t="s">
        <v>138</v>
      </c>
      <c r="B143" s="306">
        <v>6030</v>
      </c>
      <c r="C143" s="246">
        <v>1296</v>
      </c>
      <c r="D143" s="246">
        <v>1308</v>
      </c>
      <c r="E143" s="326">
        <v>1300</v>
      </c>
      <c r="F143" s="246">
        <f t="shared" si="14"/>
        <v>1308</v>
      </c>
      <c r="G143" s="286">
        <f t="shared" si="13"/>
        <v>8</v>
      </c>
      <c r="H143" s="88">
        <f t="shared" si="11"/>
        <v>100.61538461538461</v>
      </c>
    </row>
    <row r="144" spans="1:12" ht="18.75" customHeight="1">
      <c r="A144" s="49" t="s">
        <v>139</v>
      </c>
      <c r="B144" s="306">
        <v>6040</v>
      </c>
      <c r="C144" s="246">
        <v>86422</v>
      </c>
      <c r="D144" s="246">
        <v>53243</v>
      </c>
      <c r="E144" s="326">
        <v>83844</v>
      </c>
      <c r="F144" s="246">
        <f t="shared" si="14"/>
        <v>53243</v>
      </c>
      <c r="G144" s="286">
        <f t="shared" si="13"/>
        <v>-30601</v>
      </c>
      <c r="H144" s="88">
        <f t="shared" si="11"/>
        <v>63.502456943848095</v>
      </c>
    </row>
    <row r="145" spans="1:8" s="76" customFormat="1" ht="18.75" customHeight="1">
      <c r="A145" s="38" t="s">
        <v>576</v>
      </c>
      <c r="B145" s="302">
        <v>6050</v>
      </c>
      <c r="C145" s="247">
        <f>SUM(C143:C144)</f>
        <v>87718</v>
      </c>
      <c r="D145" s="247">
        <f>SUM(D143:D144)</f>
        <v>54551</v>
      </c>
      <c r="E145" s="108">
        <f>SUM(E143:E144)</f>
        <v>85144</v>
      </c>
      <c r="F145" s="247">
        <f t="shared" si="14"/>
        <v>54551</v>
      </c>
      <c r="G145" s="287">
        <f t="shared" si="13"/>
        <v>-30593</v>
      </c>
      <c r="H145" s="89">
        <f t="shared" si="11"/>
        <v>64.069106454946905</v>
      </c>
    </row>
    <row r="146" spans="1:8" ht="18.75" customHeight="1">
      <c r="A146" s="49" t="s">
        <v>577</v>
      </c>
      <c r="B146" s="306">
        <v>6060</v>
      </c>
      <c r="C146" s="246"/>
      <c r="D146" s="246"/>
      <c r="E146" s="326"/>
      <c r="F146" s="246">
        <f t="shared" si="14"/>
        <v>0</v>
      </c>
      <c r="G146" s="289">
        <f t="shared" si="13"/>
        <v>0</v>
      </c>
      <c r="H146" s="88"/>
    </row>
    <row r="147" spans="1:8" ht="18.75" customHeight="1">
      <c r="A147" s="49" t="s">
        <v>578</v>
      </c>
      <c r="B147" s="306">
        <v>6070</v>
      </c>
      <c r="C147" s="246"/>
      <c r="D147" s="246"/>
      <c r="E147" s="326"/>
      <c r="F147" s="246">
        <f t="shared" si="14"/>
        <v>0</v>
      </c>
      <c r="G147" s="289">
        <f t="shared" si="13"/>
        <v>0</v>
      </c>
      <c r="H147" s="88"/>
    </row>
    <row r="148" spans="1:8" s="76" customFormat="1" ht="18.75" customHeight="1">
      <c r="A148" s="38" t="s">
        <v>127</v>
      </c>
      <c r="B148" s="302">
        <v>6080</v>
      </c>
      <c r="C148" s="247">
        <v>219115</v>
      </c>
      <c r="D148" s="247">
        <v>240037</v>
      </c>
      <c r="E148" s="108">
        <v>231689</v>
      </c>
      <c r="F148" s="247">
        <f t="shared" si="14"/>
        <v>240037</v>
      </c>
      <c r="G148" s="287">
        <f t="shared" si="13"/>
        <v>8348</v>
      </c>
      <c r="H148" s="89">
        <f t="shared" si="11"/>
        <v>103.60310588763386</v>
      </c>
    </row>
    <row r="149" spans="1:8" s="136" customFormat="1" ht="18.75" customHeight="1">
      <c r="A149" s="400" t="s">
        <v>579</v>
      </c>
      <c r="B149" s="400"/>
      <c r="C149" s="400"/>
      <c r="D149" s="400"/>
      <c r="E149" s="400"/>
      <c r="F149" s="400"/>
      <c r="G149" s="400"/>
      <c r="H149" s="400"/>
    </row>
    <row r="150" spans="1:8" s="136" customFormat="1" ht="18.75" customHeight="1">
      <c r="A150" s="38" t="s">
        <v>580</v>
      </c>
      <c r="B150" s="302">
        <v>7000</v>
      </c>
      <c r="C150" s="247"/>
      <c r="D150" s="247"/>
      <c r="E150" s="247"/>
      <c r="F150" s="247"/>
      <c r="G150" s="108"/>
      <c r="H150" s="89"/>
    </row>
    <row r="151" spans="1:8" s="136" customFormat="1" ht="18.75" customHeight="1">
      <c r="A151" s="49" t="s">
        <v>581</v>
      </c>
      <c r="B151" s="306">
        <v>7001</v>
      </c>
      <c r="C151" s="247"/>
      <c r="D151" s="247"/>
      <c r="E151" s="247"/>
      <c r="F151" s="247"/>
      <c r="G151" s="108"/>
      <c r="H151" s="89"/>
    </row>
    <row r="152" spans="1:8" s="136" customFormat="1" ht="18.75" customHeight="1">
      <c r="A152" s="49" t="s">
        <v>582</v>
      </c>
      <c r="B152" s="306">
        <v>7002</v>
      </c>
      <c r="C152" s="247"/>
      <c r="D152" s="247"/>
      <c r="E152" s="247"/>
      <c r="F152" s="247"/>
      <c r="G152" s="108"/>
      <c r="H152" s="89"/>
    </row>
    <row r="153" spans="1:8" s="136" customFormat="1" ht="18.75" customHeight="1">
      <c r="A153" s="49" t="s">
        <v>583</v>
      </c>
      <c r="B153" s="306">
        <v>7003</v>
      </c>
      <c r="C153" s="247"/>
      <c r="D153" s="247"/>
      <c r="E153" s="247"/>
      <c r="F153" s="247"/>
      <c r="G153" s="108"/>
      <c r="H153" s="89"/>
    </row>
    <row r="154" spans="1:8" s="136" customFormat="1" ht="18.75" customHeight="1">
      <c r="A154" s="38" t="s">
        <v>584</v>
      </c>
      <c r="B154" s="302">
        <v>7010</v>
      </c>
      <c r="C154" s="247"/>
      <c r="D154" s="247"/>
      <c r="E154" s="247"/>
      <c r="F154" s="247"/>
      <c r="G154" s="108"/>
      <c r="H154" s="89"/>
    </row>
    <row r="155" spans="1:8" s="136" customFormat="1" ht="18.75" customHeight="1">
      <c r="A155" s="49" t="s">
        <v>581</v>
      </c>
      <c r="B155" s="306">
        <v>7011</v>
      </c>
      <c r="C155" s="247"/>
      <c r="D155" s="247"/>
      <c r="E155" s="247"/>
      <c r="F155" s="247"/>
      <c r="G155" s="108"/>
      <c r="H155" s="89"/>
    </row>
    <row r="156" spans="1:8" s="136" customFormat="1" ht="18.75" customHeight="1">
      <c r="A156" s="49" t="s">
        <v>582</v>
      </c>
      <c r="B156" s="306">
        <v>7012</v>
      </c>
      <c r="C156" s="247"/>
      <c r="D156" s="247"/>
      <c r="E156" s="247"/>
      <c r="F156" s="247"/>
      <c r="G156" s="108"/>
      <c r="H156" s="89"/>
    </row>
    <row r="157" spans="1:8" s="136" customFormat="1" ht="18.75" customHeight="1">
      <c r="A157" s="49" t="s">
        <v>583</v>
      </c>
      <c r="B157" s="306">
        <v>7013</v>
      </c>
      <c r="C157" s="247"/>
      <c r="D157" s="247"/>
      <c r="E157" s="247"/>
      <c r="F157" s="247"/>
      <c r="G157" s="108"/>
      <c r="H157" s="89"/>
    </row>
    <row r="158" spans="1:8" s="136" customFormat="1" ht="18.75" customHeight="1">
      <c r="A158" s="401" t="s">
        <v>585</v>
      </c>
      <c r="B158" s="401"/>
      <c r="C158" s="401"/>
      <c r="D158" s="401"/>
      <c r="E158" s="401"/>
      <c r="F158" s="401"/>
      <c r="G158" s="401"/>
      <c r="H158" s="401"/>
    </row>
    <row r="159" spans="1:8" s="136" customFormat="1" ht="56.25">
      <c r="A159" s="259" t="s">
        <v>586</v>
      </c>
      <c r="B159" s="302">
        <v>8000</v>
      </c>
      <c r="C159" s="247">
        <f>SUM(C160:C162)</f>
        <v>2173</v>
      </c>
      <c r="D159" s="247">
        <f>SUM(D160:D162)</f>
        <v>2185</v>
      </c>
      <c r="E159" s="247">
        <f>'VІ.І розділ'!G17</f>
        <v>2168</v>
      </c>
      <c r="F159" s="247">
        <f>'VІ.І розділ'!H17</f>
        <v>2172</v>
      </c>
      <c r="G159" s="287">
        <f t="shared" ref="G159:G167" si="15">F159-E159</f>
        <v>4</v>
      </c>
      <c r="H159" s="89">
        <f t="shared" ref="H159:H167" si="16">F159/E159*100</f>
        <v>100.18450184501846</v>
      </c>
    </row>
    <row r="160" spans="1:8" s="136" customFormat="1" ht="18.75" customHeight="1">
      <c r="A160" s="49" t="s">
        <v>587</v>
      </c>
      <c r="B160" s="306">
        <v>8001</v>
      </c>
      <c r="C160" s="246">
        <v>1</v>
      </c>
      <c r="D160" s="246">
        <v>1</v>
      </c>
      <c r="E160" s="246">
        <f>'VІ.І розділ'!G18</f>
        <v>1</v>
      </c>
      <c r="F160" s="246">
        <f>'VІ.І розділ'!H18</f>
        <v>1</v>
      </c>
      <c r="G160" s="289">
        <f t="shared" si="15"/>
        <v>0</v>
      </c>
      <c r="H160" s="88">
        <f t="shared" si="16"/>
        <v>100</v>
      </c>
    </row>
    <row r="161" spans="1:8" s="136" customFormat="1" ht="18.75" customHeight="1">
      <c r="A161" s="49" t="s">
        <v>588</v>
      </c>
      <c r="B161" s="306">
        <v>8002</v>
      </c>
      <c r="C161" s="246">
        <v>122</v>
      </c>
      <c r="D161" s="246">
        <v>118</v>
      </c>
      <c r="E161" s="246">
        <f>'VІ.І розділ'!G19</f>
        <v>121</v>
      </c>
      <c r="F161" s="246">
        <f>'VІ.І розділ'!H19</f>
        <v>112</v>
      </c>
      <c r="G161" s="286">
        <f t="shared" si="15"/>
        <v>-9</v>
      </c>
      <c r="H161" s="88">
        <f t="shared" si="16"/>
        <v>92.561983471074385</v>
      </c>
    </row>
    <row r="162" spans="1:8" s="136" customFormat="1" ht="18.75" customHeight="1">
      <c r="A162" s="49" t="s">
        <v>589</v>
      </c>
      <c r="B162" s="306">
        <v>8003</v>
      </c>
      <c r="C162" s="246">
        <v>2050</v>
      </c>
      <c r="D162" s="246">
        <v>2066</v>
      </c>
      <c r="E162" s="246">
        <f>'VІ.І розділ'!G20</f>
        <v>2046</v>
      </c>
      <c r="F162" s="246">
        <f>'VІ.І розділ'!H20</f>
        <v>2059</v>
      </c>
      <c r="G162" s="286">
        <f t="shared" si="15"/>
        <v>13</v>
      </c>
      <c r="H162" s="88">
        <f t="shared" si="16"/>
        <v>100.63538611925709</v>
      </c>
    </row>
    <row r="163" spans="1:8" s="136" customFormat="1" ht="18.75" customHeight="1">
      <c r="A163" s="38" t="s">
        <v>5</v>
      </c>
      <c r="B163" s="302">
        <v>8010</v>
      </c>
      <c r="C163" s="185">
        <v>77081.3</v>
      </c>
      <c r="D163" s="185">
        <v>98373.1</v>
      </c>
      <c r="E163" s="185">
        <f>'VІ.І розділ'!G26</f>
        <v>31675</v>
      </c>
      <c r="F163" s="185">
        <f>'VІ.І розділ'!H26</f>
        <v>34668</v>
      </c>
      <c r="G163" s="277">
        <f t="shared" si="15"/>
        <v>2993</v>
      </c>
      <c r="H163" s="89">
        <f t="shared" si="16"/>
        <v>109.44909234411998</v>
      </c>
    </row>
    <row r="164" spans="1:8" s="136" customFormat="1" ht="39.75" customHeight="1">
      <c r="A164" s="259" t="s">
        <v>590</v>
      </c>
      <c r="B164" s="302">
        <v>8020</v>
      </c>
      <c r="C164" s="247">
        <f>C163/C159/9*1000</f>
        <v>3941.3662627192311</v>
      </c>
      <c r="D164" s="247">
        <f>D163/D159/9*1000</f>
        <v>5002.4459699974577</v>
      </c>
      <c r="E164" s="247">
        <f>'VІ.І розділ'!G30</f>
        <v>4870.079950799508</v>
      </c>
      <c r="F164" s="247">
        <f>'VІ.І розділ'!H30</f>
        <v>5320.441988950276</v>
      </c>
      <c r="G164" s="287">
        <f t="shared" si="15"/>
        <v>450.36203815076806</v>
      </c>
      <c r="H164" s="89">
        <f t="shared" si="16"/>
        <v>109.24752863814552</v>
      </c>
    </row>
    <row r="165" spans="1:8" s="136" customFormat="1" ht="18.75" customHeight="1">
      <c r="A165" s="49" t="s">
        <v>587</v>
      </c>
      <c r="B165" s="306">
        <v>8021</v>
      </c>
      <c r="C165" s="246">
        <v>32367</v>
      </c>
      <c r="D165" s="246">
        <v>11300</v>
      </c>
      <c r="E165" s="246">
        <f>'VІ.І розділ'!G31</f>
        <v>32666.666666666664</v>
      </c>
      <c r="F165" s="246">
        <f>'VІ.І розділ'!H31</f>
        <v>11100</v>
      </c>
      <c r="G165" s="286">
        <f t="shared" si="15"/>
        <v>-21566.666666666664</v>
      </c>
      <c r="H165" s="88">
        <f t="shared" si="16"/>
        <v>33.979591836734699</v>
      </c>
    </row>
    <row r="166" spans="1:8" s="136" customFormat="1" ht="18.75" customHeight="1">
      <c r="A166" s="49" t="s">
        <v>588</v>
      </c>
      <c r="B166" s="306">
        <v>8022</v>
      </c>
      <c r="C166" s="326">
        <v>6006</v>
      </c>
      <c r="D166" s="326">
        <v>8004</v>
      </c>
      <c r="E166" s="246">
        <f>'VІ.І розділ'!G32</f>
        <v>7476.584022038568</v>
      </c>
      <c r="F166" s="246">
        <f>'VІ.І розділ'!H32</f>
        <v>9091.9642857142844</v>
      </c>
      <c r="G166" s="286">
        <f t="shared" si="15"/>
        <v>1615.3802636757164</v>
      </c>
      <c r="H166" s="88">
        <f t="shared" si="16"/>
        <v>121.60585982735022</v>
      </c>
    </row>
    <row r="167" spans="1:8" s="136" customFormat="1" ht="18.75" customHeight="1">
      <c r="A167" s="49" t="s">
        <v>589</v>
      </c>
      <c r="B167" s="306">
        <v>8023</v>
      </c>
      <c r="C167" s="246">
        <v>3805</v>
      </c>
      <c r="D167" s="246">
        <v>4828</v>
      </c>
      <c r="E167" s="246">
        <f>'VІ.І розділ'!G33</f>
        <v>4702.3460410557182</v>
      </c>
      <c r="F167" s="246">
        <f>'VІ.І розділ'!H33</f>
        <v>5112.4817872753765</v>
      </c>
      <c r="G167" s="286">
        <f t="shared" si="15"/>
        <v>410.13574621965836</v>
      </c>
      <c r="H167" s="88">
        <f t="shared" si="16"/>
        <v>108.72193885007194</v>
      </c>
    </row>
    <row r="168" spans="1:8" s="136" customFormat="1" ht="18.75" customHeight="1">
      <c r="A168" s="58"/>
      <c r="B168" s="304"/>
      <c r="C168" s="256"/>
      <c r="D168" s="256"/>
      <c r="E168" s="256"/>
      <c r="F168" s="256"/>
      <c r="G168" s="257"/>
      <c r="H168" s="258"/>
    </row>
    <row r="169" spans="1:8" s="136" customFormat="1" ht="18.75" customHeight="1">
      <c r="A169" s="58"/>
      <c r="B169" s="304"/>
      <c r="C169" s="256"/>
      <c r="D169" s="256"/>
      <c r="E169" s="256"/>
      <c r="F169" s="256"/>
      <c r="G169" s="257"/>
      <c r="H169" s="258"/>
    </row>
    <row r="170" spans="1:8" s="136" customFormat="1" ht="18.75" customHeight="1">
      <c r="A170" s="58"/>
      <c r="B170" s="304"/>
      <c r="C170" s="256"/>
      <c r="D170" s="256"/>
      <c r="E170" s="256"/>
      <c r="F170" s="256"/>
      <c r="G170" s="257"/>
      <c r="H170" s="258"/>
    </row>
    <row r="171" spans="1:8" s="136" customFormat="1" ht="18.75" customHeight="1">
      <c r="A171" s="58"/>
      <c r="B171" s="304"/>
      <c r="C171" s="256"/>
      <c r="D171" s="256"/>
      <c r="E171" s="256"/>
      <c r="F171" s="256"/>
      <c r="G171" s="257"/>
      <c r="H171" s="258"/>
    </row>
    <row r="172" spans="1:8" s="136" customFormat="1" ht="18.75" customHeight="1">
      <c r="A172" s="58"/>
      <c r="B172" s="304"/>
      <c r="C172" s="256"/>
      <c r="D172" s="256"/>
      <c r="E172" s="256"/>
      <c r="F172" s="256"/>
      <c r="G172" s="257"/>
      <c r="H172" s="258"/>
    </row>
    <row r="173" spans="1:8" s="117" customFormat="1" ht="27.75" customHeight="1">
      <c r="A173" s="169" t="s">
        <v>423</v>
      </c>
      <c r="B173" s="115"/>
      <c r="C173" s="391" t="s">
        <v>379</v>
      </c>
      <c r="D173" s="391"/>
      <c r="E173" s="248"/>
      <c r="F173" s="249"/>
      <c r="G173" s="118" t="s">
        <v>635</v>
      </c>
      <c r="H173" s="118"/>
    </row>
    <row r="174" spans="1:8" s="137" customFormat="1">
      <c r="A174" s="63" t="s">
        <v>542</v>
      </c>
      <c r="B174" s="63"/>
      <c r="C174" s="388" t="s">
        <v>72</v>
      </c>
      <c r="D174" s="388"/>
      <c r="E174" s="250"/>
      <c r="F174" s="251"/>
      <c r="G174" s="316" t="s">
        <v>378</v>
      </c>
      <c r="H174" s="316"/>
    </row>
    <row r="176" spans="1:8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  <row r="333" spans="1:1">
      <c r="A333" s="47"/>
    </row>
    <row r="334" spans="1:1">
      <c r="A334" s="47"/>
    </row>
    <row r="335" spans="1:1">
      <c r="A335" s="47"/>
    </row>
    <row r="336" spans="1:1">
      <c r="A336" s="47"/>
    </row>
    <row r="337" spans="1:1">
      <c r="A337" s="47"/>
    </row>
    <row r="338" spans="1:1">
      <c r="A338" s="47"/>
    </row>
    <row r="339" spans="1:1">
      <c r="A339" s="47"/>
    </row>
    <row r="340" spans="1:1">
      <c r="A340" s="47"/>
    </row>
    <row r="341" spans="1:1">
      <c r="A341" s="47"/>
    </row>
    <row r="342" spans="1:1">
      <c r="A342" s="47"/>
    </row>
    <row r="343" spans="1:1">
      <c r="A343" s="47"/>
    </row>
  </sheetData>
  <mergeCells count="36">
    <mergeCell ref="B19:D19"/>
    <mergeCell ref="B14:D14"/>
    <mergeCell ref="B15:D15"/>
    <mergeCell ref="B16:D16"/>
    <mergeCell ref="B17:D17"/>
    <mergeCell ref="B18:D18"/>
    <mergeCell ref="C174:D174"/>
    <mergeCell ref="A28:H28"/>
    <mergeCell ref="A129:H129"/>
    <mergeCell ref="A108:H108"/>
    <mergeCell ref="A30:A31"/>
    <mergeCell ref="A135:H135"/>
    <mergeCell ref="C173:D173"/>
    <mergeCell ref="A33:H33"/>
    <mergeCell ref="B30:B31"/>
    <mergeCell ref="A72:H72"/>
    <mergeCell ref="A82:H82"/>
    <mergeCell ref="A94:H94"/>
    <mergeCell ref="A149:H149"/>
    <mergeCell ref="A158:H158"/>
    <mergeCell ref="E1:H1"/>
    <mergeCell ref="A81:H81"/>
    <mergeCell ref="A116:H116"/>
    <mergeCell ref="C30:D30"/>
    <mergeCell ref="E30:H30"/>
    <mergeCell ref="A23:H23"/>
    <mergeCell ref="E2:H2"/>
    <mergeCell ref="A26:H26"/>
    <mergeCell ref="A24:H24"/>
    <mergeCell ref="A25:H25"/>
    <mergeCell ref="B9:D9"/>
    <mergeCell ref="B20:D20"/>
    <mergeCell ref="B10:D10"/>
    <mergeCell ref="B11:D11"/>
    <mergeCell ref="B12:D12"/>
    <mergeCell ref="B13:D13"/>
  </mergeCells>
  <phoneticPr fontId="3" type="noConversion"/>
  <pageMargins left="0.70866141732283472" right="0.23622047244094491" top="0.47244094488188981" bottom="0.39370078740157483" header="0.31496062992125984" footer="0.19685039370078741"/>
  <pageSetup paperSize="9" scale="51" orientation="portrait" verticalDpi="300" r:id="rId1"/>
  <headerFooter alignWithMargins="0">
    <oddHeader xml:space="preserve">&amp;C&amp;14 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showZeros="0" topLeftCell="A121" zoomScale="70" zoomScaleNormal="70" zoomScaleSheetLayoutView="55" workbookViewId="0">
      <selection activeCell="I19" sqref="I19"/>
    </sheetView>
  </sheetViews>
  <sheetFormatPr defaultColWidth="9.140625" defaultRowHeight="18.75"/>
  <cols>
    <col min="1" max="1" width="64.5703125" style="157" customWidth="1"/>
    <col min="2" max="2" width="10.140625" style="149" customWidth="1"/>
    <col min="3" max="3" width="15.140625" style="149" customWidth="1"/>
    <col min="4" max="4" width="14.85546875" style="284" customWidth="1"/>
    <col min="5" max="5" width="13.42578125" style="206" customWidth="1"/>
    <col min="6" max="6" width="13.5703125" style="123" customWidth="1"/>
    <col min="7" max="7" width="15.28515625" style="157" customWidth="1"/>
    <col min="8" max="8" width="13.85546875" style="157" customWidth="1"/>
    <col min="9" max="9" width="48.7109375" style="354" customWidth="1"/>
    <col min="10" max="10" width="9.140625" style="157"/>
    <col min="11" max="11" width="12.140625" style="157" customWidth="1"/>
    <col min="12" max="12" width="10.28515625" style="157" customWidth="1"/>
    <col min="13" max="16384" width="9.140625" style="157"/>
  </cols>
  <sheetData>
    <row r="1" spans="1:15">
      <c r="A1" s="123"/>
      <c r="B1" s="172"/>
      <c r="C1" s="173"/>
      <c r="D1" s="172"/>
      <c r="E1" s="172"/>
      <c r="F1" s="172"/>
      <c r="G1" s="357"/>
      <c r="H1" s="357"/>
      <c r="I1" s="371" t="s">
        <v>212</v>
      </c>
    </row>
    <row r="2" spans="1:15">
      <c r="A2" s="123"/>
      <c r="B2" s="172"/>
      <c r="C2" s="173"/>
      <c r="D2" s="172"/>
      <c r="E2" s="172"/>
      <c r="F2" s="172"/>
      <c r="G2" s="357"/>
      <c r="H2" s="357"/>
      <c r="I2" s="371" t="s">
        <v>185</v>
      </c>
    </row>
    <row r="3" spans="1:15">
      <c r="A3" s="408" t="s">
        <v>94</v>
      </c>
      <c r="B3" s="408"/>
      <c r="C3" s="408"/>
      <c r="D3" s="408"/>
      <c r="E3" s="408"/>
      <c r="F3" s="408"/>
      <c r="G3" s="408"/>
      <c r="H3" s="408"/>
      <c r="I3" s="408"/>
    </row>
    <row r="4" spans="1:15" ht="12.75" customHeight="1">
      <c r="A4" s="353"/>
      <c r="B4" s="174"/>
      <c r="C4" s="353"/>
      <c r="D4" s="353"/>
      <c r="E4" s="174"/>
      <c r="F4" s="353"/>
      <c r="G4" s="152"/>
      <c r="H4" s="152"/>
      <c r="I4" s="123"/>
    </row>
    <row r="5" spans="1:15" ht="58.5" customHeight="1">
      <c r="A5" s="390"/>
      <c r="B5" s="393" t="s">
        <v>18</v>
      </c>
      <c r="C5" s="393" t="s">
        <v>201</v>
      </c>
      <c r="D5" s="393"/>
      <c r="E5" s="390" t="s">
        <v>631</v>
      </c>
      <c r="F5" s="390"/>
      <c r="G5" s="390"/>
      <c r="H5" s="390"/>
      <c r="I5" s="390"/>
    </row>
    <row r="6" spans="1:15" ht="59.25" customHeight="1">
      <c r="A6" s="390"/>
      <c r="B6" s="393"/>
      <c r="C6" s="352" t="s">
        <v>369</v>
      </c>
      <c r="D6" s="352" t="s">
        <v>543</v>
      </c>
      <c r="E6" s="352" t="s">
        <v>202</v>
      </c>
      <c r="F6" s="350" t="s">
        <v>203</v>
      </c>
      <c r="G6" s="352" t="s">
        <v>204</v>
      </c>
      <c r="H6" s="352" t="s">
        <v>205</v>
      </c>
      <c r="I6" s="352" t="s">
        <v>207</v>
      </c>
    </row>
    <row r="7" spans="1:15" ht="15.95" customHeight="1">
      <c r="A7" s="320">
        <v>1</v>
      </c>
      <c r="B7" s="321">
        <v>2</v>
      </c>
      <c r="C7" s="321">
        <v>3</v>
      </c>
      <c r="D7" s="321">
        <v>4</v>
      </c>
      <c r="E7" s="319">
        <v>5</v>
      </c>
      <c r="F7" s="319">
        <v>6</v>
      </c>
      <c r="G7" s="321">
        <v>7</v>
      </c>
      <c r="H7" s="321">
        <v>8</v>
      </c>
      <c r="I7" s="352">
        <v>9</v>
      </c>
    </row>
    <row r="8" spans="1:15" s="136" customFormat="1">
      <c r="A8" s="403" t="s">
        <v>192</v>
      </c>
      <c r="B8" s="403"/>
      <c r="C8" s="403"/>
      <c r="D8" s="403"/>
      <c r="E8" s="403"/>
      <c r="F8" s="403"/>
      <c r="G8" s="403"/>
      <c r="H8" s="403"/>
      <c r="I8" s="403"/>
    </row>
    <row r="9" spans="1:15" s="179" customFormat="1" ht="42" customHeight="1">
      <c r="A9" s="176" t="s">
        <v>395</v>
      </c>
      <c r="B9" s="177">
        <v>1000</v>
      </c>
      <c r="C9" s="178">
        <f>SUM(C10:C12)</f>
        <v>215004.30000000002</v>
      </c>
      <c r="D9" s="178">
        <f t="shared" ref="D9:F9" si="0">SUM(D10:D12)</f>
        <v>272111.7</v>
      </c>
      <c r="E9" s="178">
        <f t="shared" si="0"/>
        <v>92548</v>
      </c>
      <c r="F9" s="178">
        <f t="shared" si="0"/>
        <v>101412.5</v>
      </c>
      <c r="G9" s="181">
        <f t="shared" ref="G9:G12" si="1">F9-E9</f>
        <v>8864.5</v>
      </c>
      <c r="H9" s="88">
        <f>F9/E9*100</f>
        <v>109.57827289622682</v>
      </c>
      <c r="I9" s="364"/>
    </row>
    <row r="10" spans="1:15" s="179" customFormat="1">
      <c r="A10" s="176" t="s">
        <v>628</v>
      </c>
      <c r="B10" s="177">
        <v>1001</v>
      </c>
      <c r="C10" s="178">
        <v>177058.2</v>
      </c>
      <c r="D10" s="178">
        <v>228683.6</v>
      </c>
      <c r="E10" s="178">
        <v>78175</v>
      </c>
      <c r="F10" s="178">
        <v>86458.5</v>
      </c>
      <c r="G10" s="181">
        <f t="shared" si="1"/>
        <v>8283.5</v>
      </c>
      <c r="H10" s="88">
        <f t="shared" ref="H10:H12" si="2">F10/E10*100</f>
        <v>110.59609849696194</v>
      </c>
      <c r="I10" s="364" t="s">
        <v>658</v>
      </c>
    </row>
    <row r="11" spans="1:15" s="179" customFormat="1">
      <c r="A11" s="176" t="s">
        <v>629</v>
      </c>
      <c r="B11" s="177">
        <v>1002</v>
      </c>
      <c r="C11" s="178">
        <v>7655.6</v>
      </c>
      <c r="D11" s="178">
        <v>5539</v>
      </c>
      <c r="E11" s="178">
        <v>3545</v>
      </c>
      <c r="F11" s="178">
        <v>2623.1</v>
      </c>
      <c r="G11" s="181">
        <f t="shared" si="1"/>
        <v>-921.90000000000009</v>
      </c>
      <c r="H11" s="88">
        <f t="shared" si="2"/>
        <v>73.994358251057818</v>
      </c>
      <c r="I11" s="364"/>
    </row>
    <row r="12" spans="1:15" s="179" customFormat="1" ht="37.5">
      <c r="A12" s="176" t="s">
        <v>630</v>
      </c>
      <c r="B12" s="177">
        <v>1003</v>
      </c>
      <c r="C12" s="178">
        <v>30290.5</v>
      </c>
      <c r="D12" s="178">
        <v>37889.1</v>
      </c>
      <c r="E12" s="178">
        <v>10828</v>
      </c>
      <c r="F12" s="178">
        <v>12330.899999999998</v>
      </c>
      <c r="G12" s="181">
        <f t="shared" si="1"/>
        <v>1502.8999999999978</v>
      </c>
      <c r="H12" s="88">
        <f t="shared" si="2"/>
        <v>113.8797561876616</v>
      </c>
      <c r="I12" s="363" t="s">
        <v>659</v>
      </c>
    </row>
    <row r="13" spans="1:15" s="123" customFormat="1" ht="42" customHeight="1">
      <c r="A13" s="180" t="s">
        <v>396</v>
      </c>
      <c r="B13" s="177">
        <v>1010</v>
      </c>
      <c r="C13" s="171">
        <f>SUM(C14:C21)</f>
        <v>-199788.79999999999</v>
      </c>
      <c r="D13" s="171">
        <f>SUM(D14:D21)</f>
        <v>-221980.5</v>
      </c>
      <c r="E13" s="171">
        <f>SUM(E14:E21)</f>
        <v>-81765</v>
      </c>
      <c r="F13" s="171">
        <f>SUM(F14:F21)</f>
        <v>-87143.099999999991</v>
      </c>
      <c r="G13" s="181">
        <f>F13-E13</f>
        <v>-5378.0999999999913</v>
      </c>
      <c r="H13" s="88">
        <f>F13/E13*100</f>
        <v>106.57750871399743</v>
      </c>
      <c r="I13" s="364"/>
    </row>
    <row r="14" spans="1:15" s="119" customFormat="1" ht="18.75" customHeight="1">
      <c r="A14" s="161" t="s">
        <v>64</v>
      </c>
      <c r="B14" s="175">
        <v>1011</v>
      </c>
      <c r="C14" s="171">
        <v>-1429.3</v>
      </c>
      <c r="D14" s="171">
        <v>-1880.6</v>
      </c>
      <c r="E14" s="171">
        <v>-968</v>
      </c>
      <c r="F14" s="171">
        <v>-778.8</v>
      </c>
      <c r="G14" s="181">
        <f t="shared" ref="G14:G32" si="3">F14-E14</f>
        <v>189.20000000000005</v>
      </c>
      <c r="H14" s="88">
        <f t="shared" ref="H14:H94" si="4">F14/E14*100</f>
        <v>80.454545454545439</v>
      </c>
      <c r="I14" s="364"/>
      <c r="K14" s="182"/>
      <c r="L14" s="182"/>
      <c r="M14" s="182"/>
      <c r="N14" s="182"/>
      <c r="O14" s="182"/>
    </row>
    <row r="15" spans="1:15" s="119" customFormat="1" ht="18.95" customHeight="1">
      <c r="A15" s="161" t="s">
        <v>58</v>
      </c>
      <c r="B15" s="175">
        <v>1012</v>
      </c>
      <c r="C15" s="171">
        <v>-49293.2</v>
      </c>
      <c r="D15" s="171">
        <v>-48265.4</v>
      </c>
      <c r="E15" s="181">
        <v>-19192</v>
      </c>
      <c r="F15" s="171">
        <v>-17144.599999999999</v>
      </c>
      <c r="G15" s="181">
        <f t="shared" si="3"/>
        <v>2047.4000000000015</v>
      </c>
      <c r="H15" s="88">
        <f t="shared" si="4"/>
        <v>89.332013338891187</v>
      </c>
      <c r="I15" s="368" t="s">
        <v>668</v>
      </c>
    </row>
    <row r="16" spans="1:15" s="119" customFormat="1" ht="18.95" customHeight="1">
      <c r="A16" s="161" t="s">
        <v>57</v>
      </c>
      <c r="B16" s="175">
        <v>1013</v>
      </c>
      <c r="C16" s="171">
        <v>-2668.4</v>
      </c>
      <c r="D16" s="171">
        <v>-3249.8</v>
      </c>
      <c r="E16" s="181">
        <v>-806</v>
      </c>
      <c r="F16" s="171">
        <v>-717.20000000000027</v>
      </c>
      <c r="G16" s="181">
        <f t="shared" si="3"/>
        <v>88.799999999999727</v>
      </c>
      <c r="H16" s="88">
        <f t="shared" si="4"/>
        <v>88.982630272952889</v>
      </c>
      <c r="I16" s="363"/>
    </row>
    <row r="17" spans="1:17" s="119" customFormat="1" ht="69" customHeight="1">
      <c r="A17" s="161" t="s">
        <v>38</v>
      </c>
      <c r="B17" s="175">
        <v>1014</v>
      </c>
      <c r="C17" s="171">
        <v>-69768.899999999994</v>
      </c>
      <c r="D17" s="171">
        <v>-89544.9</v>
      </c>
      <c r="E17" s="181">
        <v>-28754</v>
      </c>
      <c r="F17" s="171">
        <v>-31549.999999999993</v>
      </c>
      <c r="G17" s="181">
        <f t="shared" si="3"/>
        <v>-2795.9999999999927</v>
      </c>
      <c r="H17" s="88">
        <f t="shared" si="4"/>
        <v>109.72386450580787</v>
      </c>
      <c r="I17" s="369" t="s">
        <v>704</v>
      </c>
    </row>
    <row r="18" spans="1:17" s="119" customFormat="1" ht="37.5" customHeight="1">
      <c r="A18" s="161" t="s">
        <v>39</v>
      </c>
      <c r="B18" s="175">
        <v>1015</v>
      </c>
      <c r="C18" s="171">
        <v>-24868.5</v>
      </c>
      <c r="D18" s="171">
        <v>-18513.2</v>
      </c>
      <c r="E18" s="181">
        <v>-10670</v>
      </c>
      <c r="F18" s="171">
        <v>-6387</v>
      </c>
      <c r="G18" s="181">
        <f t="shared" si="3"/>
        <v>4283</v>
      </c>
      <c r="H18" s="88">
        <f t="shared" si="4"/>
        <v>59.859418931583889</v>
      </c>
      <c r="I18" s="362" t="s">
        <v>660</v>
      </c>
    </row>
    <row r="19" spans="1:17" s="119" customFormat="1" ht="60.75" customHeight="1">
      <c r="A19" s="161" t="s">
        <v>247</v>
      </c>
      <c r="B19" s="175">
        <v>1016</v>
      </c>
      <c r="C19" s="171">
        <v>-29523.8</v>
      </c>
      <c r="D19" s="171">
        <v>-33921.800000000003</v>
      </c>
      <c r="E19" s="171">
        <v>-13558</v>
      </c>
      <c r="F19" s="171">
        <v>-22465.200000000004</v>
      </c>
      <c r="G19" s="181">
        <f t="shared" si="3"/>
        <v>-8907.2000000000044</v>
      </c>
      <c r="H19" s="88">
        <f t="shared" si="4"/>
        <v>165.69700545803218</v>
      </c>
      <c r="I19" s="363" t="s">
        <v>705</v>
      </c>
    </row>
    <row r="20" spans="1:17" s="119" customFormat="1" ht="37.5">
      <c r="A20" s="161" t="s">
        <v>674</v>
      </c>
      <c r="B20" s="175">
        <v>1017</v>
      </c>
      <c r="C20" s="171">
        <v>-8271.5</v>
      </c>
      <c r="D20" s="171">
        <v>-8985.7999999999993</v>
      </c>
      <c r="E20" s="171">
        <v>-2796</v>
      </c>
      <c r="F20" s="171">
        <v>-2938.9999999999991</v>
      </c>
      <c r="G20" s="181">
        <f t="shared" si="3"/>
        <v>-142.99999999999909</v>
      </c>
      <c r="H20" s="88">
        <f t="shared" si="4"/>
        <v>105.11444921316162</v>
      </c>
      <c r="I20" s="364" t="s">
        <v>672</v>
      </c>
      <c r="Q20" s="119" t="s">
        <v>397</v>
      </c>
    </row>
    <row r="21" spans="1:17" s="119" customFormat="1">
      <c r="A21" s="161" t="s">
        <v>656</v>
      </c>
      <c r="B21" s="317">
        <v>1018</v>
      </c>
      <c r="C21" s="181">
        <f>SUM(C22:C31)</f>
        <v>-13965.2</v>
      </c>
      <c r="D21" s="171">
        <f>SUM(D22:D31)</f>
        <v>-17618.999999999996</v>
      </c>
      <c r="E21" s="171">
        <f>SUM(E22:E31)</f>
        <v>-5021</v>
      </c>
      <c r="F21" s="171">
        <f>SUM(F22:F31)</f>
        <v>-5161.3000000000011</v>
      </c>
      <c r="G21" s="181">
        <f t="shared" si="3"/>
        <v>-140.30000000000109</v>
      </c>
      <c r="H21" s="178">
        <f t="shared" si="4"/>
        <v>102.79426409081857</v>
      </c>
      <c r="I21" s="372"/>
    </row>
    <row r="22" spans="1:17" s="119" customFormat="1" ht="37.5" customHeight="1">
      <c r="A22" s="183" t="s">
        <v>641</v>
      </c>
      <c r="B22" s="299" t="s">
        <v>646</v>
      </c>
      <c r="C22" s="171">
        <v>-6334.8</v>
      </c>
      <c r="D22" s="171">
        <v>-10732.5</v>
      </c>
      <c r="E22" s="171">
        <v>-2133</v>
      </c>
      <c r="F22" s="171">
        <v>-3628.1000000000004</v>
      </c>
      <c r="G22" s="181">
        <f t="shared" ref="G22:G31" si="5">F22-E22</f>
        <v>-1495.1000000000004</v>
      </c>
      <c r="H22" s="88">
        <f t="shared" ref="H22:H30" si="6">F22/E22*100</f>
        <v>170.09376465072671</v>
      </c>
      <c r="I22" s="367" t="s">
        <v>677</v>
      </c>
    </row>
    <row r="23" spans="1:17" s="119" customFormat="1">
      <c r="A23" s="183" t="s">
        <v>42</v>
      </c>
      <c r="B23" s="299" t="s">
        <v>647</v>
      </c>
      <c r="C23" s="171">
        <v>-788.1</v>
      </c>
      <c r="D23" s="171">
        <v>-643.9</v>
      </c>
      <c r="E23" s="171">
        <v>-183.5</v>
      </c>
      <c r="F23" s="171">
        <v>-142.09999999999997</v>
      </c>
      <c r="G23" s="181">
        <f t="shared" si="5"/>
        <v>41.400000000000034</v>
      </c>
      <c r="H23" s="88">
        <f t="shared" si="6"/>
        <v>77.438692098092616</v>
      </c>
      <c r="I23" s="367"/>
    </row>
    <row r="24" spans="1:17" s="119" customFormat="1">
      <c r="A24" s="183" t="s">
        <v>37</v>
      </c>
      <c r="B24" s="299" t="s">
        <v>648</v>
      </c>
      <c r="C24" s="171">
        <v>-452.3</v>
      </c>
      <c r="D24" s="171">
        <v>-491.8</v>
      </c>
      <c r="E24" s="171">
        <v>-154</v>
      </c>
      <c r="F24" s="171">
        <v>-176.10000000000002</v>
      </c>
      <c r="G24" s="181">
        <f t="shared" si="5"/>
        <v>-22.100000000000023</v>
      </c>
      <c r="H24" s="88">
        <f t="shared" si="6"/>
        <v>114.35064935064936</v>
      </c>
      <c r="I24" s="404" t="s">
        <v>691</v>
      </c>
    </row>
    <row r="25" spans="1:17" s="119" customFormat="1">
      <c r="A25" s="183" t="s">
        <v>642</v>
      </c>
      <c r="B25" s="299" t="s">
        <v>649</v>
      </c>
      <c r="C25" s="171">
        <v>-405.9</v>
      </c>
      <c r="D25" s="171">
        <v>-660.5</v>
      </c>
      <c r="E25" s="171">
        <v>-172.5</v>
      </c>
      <c r="F25" s="171">
        <v>-257</v>
      </c>
      <c r="G25" s="181">
        <f t="shared" si="5"/>
        <v>-84.5</v>
      </c>
      <c r="H25" s="88">
        <f t="shared" si="6"/>
        <v>148.98550724637681</v>
      </c>
      <c r="I25" s="405"/>
    </row>
    <row r="26" spans="1:17" s="119" customFormat="1">
      <c r="A26" s="183" t="s">
        <v>643</v>
      </c>
      <c r="B26" s="299" t="s">
        <v>650</v>
      </c>
      <c r="C26" s="171">
        <v>-2376.6</v>
      </c>
      <c r="D26" s="171">
        <v>-2010.9</v>
      </c>
      <c r="E26" s="181">
        <v>-797</v>
      </c>
      <c r="F26" s="181">
        <v>-688</v>
      </c>
      <c r="G26" s="181">
        <f t="shared" si="5"/>
        <v>109</v>
      </c>
      <c r="H26" s="88">
        <f t="shared" si="6"/>
        <v>86.323713927227104</v>
      </c>
      <c r="I26" s="367"/>
    </row>
    <row r="27" spans="1:17" s="119" customFormat="1">
      <c r="A27" s="183" t="s">
        <v>36</v>
      </c>
      <c r="B27" s="299" t="s">
        <v>651</v>
      </c>
      <c r="C27" s="171">
        <v>-358.2</v>
      </c>
      <c r="D27" s="171">
        <v>-947.3</v>
      </c>
      <c r="E27" s="181">
        <v>-146.5</v>
      </c>
      <c r="F27" s="181">
        <v>-461.59999999999997</v>
      </c>
      <c r="G27" s="181">
        <f t="shared" si="5"/>
        <v>-315.09999999999997</v>
      </c>
      <c r="H27" s="88">
        <f t="shared" si="6"/>
        <v>315.08532423208192</v>
      </c>
      <c r="I27" s="367" t="s">
        <v>697</v>
      </c>
    </row>
    <row r="28" spans="1:17" s="119" customFormat="1" ht="37.5">
      <c r="A28" s="183" t="s">
        <v>644</v>
      </c>
      <c r="B28" s="299" t="s">
        <v>652</v>
      </c>
      <c r="C28" s="171">
        <v>-263.39999999999998</v>
      </c>
      <c r="D28" s="171">
        <v>-589.4</v>
      </c>
      <c r="E28" s="181">
        <v>-451.5</v>
      </c>
      <c r="F28" s="181">
        <v>-403</v>
      </c>
      <c r="G28" s="181">
        <f t="shared" si="5"/>
        <v>48.5</v>
      </c>
      <c r="H28" s="88">
        <f t="shared" si="6"/>
        <v>89.258028792912512</v>
      </c>
      <c r="I28" s="367"/>
    </row>
    <row r="29" spans="1:17" s="119" customFormat="1">
      <c r="A29" s="183" t="s">
        <v>645</v>
      </c>
      <c r="B29" s="299" t="s">
        <v>653</v>
      </c>
      <c r="C29" s="171">
        <v>-315.89999999999998</v>
      </c>
      <c r="D29" s="171">
        <v>-299.10000000000002</v>
      </c>
      <c r="E29" s="181">
        <v>-161.5</v>
      </c>
      <c r="F29" s="181">
        <v>-80.500000000000028</v>
      </c>
      <c r="G29" s="181">
        <f t="shared" si="5"/>
        <v>80.999999999999972</v>
      </c>
      <c r="H29" s="88">
        <f t="shared" si="6"/>
        <v>49.845201238390111</v>
      </c>
      <c r="I29" s="367"/>
    </row>
    <row r="30" spans="1:17" s="119" customFormat="1" ht="66">
      <c r="A30" s="183" t="s">
        <v>398</v>
      </c>
      <c r="B30" s="299" t="s">
        <v>654</v>
      </c>
      <c r="C30" s="171">
        <v>-215.1</v>
      </c>
      <c r="D30" s="171">
        <v>-222.5</v>
      </c>
      <c r="E30" s="181">
        <v>-56</v>
      </c>
      <c r="F30" s="181">
        <v>-70.599999999999994</v>
      </c>
      <c r="G30" s="181">
        <f t="shared" si="5"/>
        <v>-14.599999999999994</v>
      </c>
      <c r="H30" s="88">
        <f t="shared" si="6"/>
        <v>126.07142857142857</v>
      </c>
      <c r="I30" s="367" t="s">
        <v>711</v>
      </c>
    </row>
    <row r="31" spans="1:17" s="119" customFormat="1" ht="49.5">
      <c r="A31" s="183" t="s">
        <v>228</v>
      </c>
      <c r="B31" s="299" t="s">
        <v>655</v>
      </c>
      <c r="C31" s="171">
        <v>-2454.9</v>
      </c>
      <c r="D31" s="171">
        <v>-1021.1</v>
      </c>
      <c r="E31" s="181">
        <v>-765.5</v>
      </c>
      <c r="F31" s="171">
        <v>745.69999999999993</v>
      </c>
      <c r="G31" s="181">
        <f t="shared" si="5"/>
        <v>1511.1999999999998</v>
      </c>
      <c r="H31" s="88"/>
      <c r="I31" s="363" t="s">
        <v>713</v>
      </c>
    </row>
    <row r="32" spans="1:17" s="136" customFormat="1" ht="18.75" customHeight="1">
      <c r="A32" s="31" t="s">
        <v>25</v>
      </c>
      <c r="B32" s="8">
        <v>1020</v>
      </c>
      <c r="C32" s="89">
        <f>C9+C13</f>
        <v>15215.500000000029</v>
      </c>
      <c r="D32" s="89">
        <f>D9+D13</f>
        <v>50131.200000000012</v>
      </c>
      <c r="E32" s="185">
        <f>E9+E13</f>
        <v>10783</v>
      </c>
      <c r="F32" s="185">
        <f>F9+F13</f>
        <v>14269.400000000009</v>
      </c>
      <c r="G32" s="195">
        <f t="shared" si="3"/>
        <v>3486.4000000000087</v>
      </c>
      <c r="H32" s="89">
        <f t="shared" si="4"/>
        <v>132.33237503477704</v>
      </c>
      <c r="I32" s="373"/>
    </row>
    <row r="33" spans="1:9" s="354" customFormat="1" ht="18.75" customHeight="1">
      <c r="A33" s="9" t="s">
        <v>190</v>
      </c>
      <c r="B33" s="7">
        <v>1030</v>
      </c>
      <c r="C33" s="171">
        <f>SUM(C34:C53)+C55</f>
        <v>-11926.599999999997</v>
      </c>
      <c r="D33" s="171">
        <f>SUM(D34:D53)+D55</f>
        <v>-15085.1</v>
      </c>
      <c r="E33" s="171">
        <f>SUM(E34:E53)+E55</f>
        <v>-5010</v>
      </c>
      <c r="F33" s="171">
        <f>SUM(F34:F53)+F55</f>
        <v>-6329.9000000000005</v>
      </c>
      <c r="G33" s="171">
        <f>F33-E33</f>
        <v>-1319.9000000000005</v>
      </c>
      <c r="H33" s="88">
        <f t="shared" si="4"/>
        <v>126.34530938123754</v>
      </c>
      <c r="I33" s="363"/>
    </row>
    <row r="34" spans="1:9" ht="49.5">
      <c r="A34" s="160" t="s">
        <v>108</v>
      </c>
      <c r="B34" s="7">
        <v>1031</v>
      </c>
      <c r="C34" s="171">
        <v>-799.1</v>
      </c>
      <c r="D34" s="171">
        <v>-1426.8</v>
      </c>
      <c r="E34" s="181">
        <v>-370</v>
      </c>
      <c r="F34" s="181">
        <v>-429</v>
      </c>
      <c r="G34" s="181">
        <f>F34-E34</f>
        <v>-59</v>
      </c>
      <c r="H34" s="88">
        <f t="shared" si="4"/>
        <v>115.94594594594594</v>
      </c>
      <c r="I34" s="361" t="s">
        <v>707</v>
      </c>
    </row>
    <row r="35" spans="1:9" ht="18.75" customHeight="1">
      <c r="A35" s="160" t="s">
        <v>164</v>
      </c>
      <c r="B35" s="7">
        <v>1032</v>
      </c>
      <c r="C35" s="187"/>
      <c r="D35" s="187"/>
      <c r="E35" s="188"/>
      <c r="F35" s="281">
        <v>0</v>
      </c>
      <c r="G35" s="88"/>
      <c r="H35" s="88"/>
      <c r="I35" s="363"/>
    </row>
    <row r="36" spans="1:9" ht="18.75" customHeight="1">
      <c r="A36" s="160" t="s">
        <v>55</v>
      </c>
      <c r="B36" s="7">
        <v>1033</v>
      </c>
      <c r="C36" s="187"/>
      <c r="D36" s="187"/>
      <c r="E36" s="188"/>
      <c r="F36" s="281">
        <v>0</v>
      </c>
      <c r="G36" s="88"/>
      <c r="H36" s="88"/>
      <c r="I36" s="363"/>
    </row>
    <row r="37" spans="1:9" ht="18.75" customHeight="1">
      <c r="A37" s="160" t="s">
        <v>23</v>
      </c>
      <c r="B37" s="7">
        <v>1034</v>
      </c>
      <c r="C37" s="187"/>
      <c r="D37" s="187"/>
      <c r="E37" s="188"/>
      <c r="F37" s="281">
        <v>0</v>
      </c>
      <c r="G37" s="88"/>
      <c r="H37" s="88"/>
      <c r="I37" s="363"/>
    </row>
    <row r="38" spans="1:9">
      <c r="A38" s="160" t="s">
        <v>24</v>
      </c>
      <c r="B38" s="7">
        <v>1035</v>
      </c>
      <c r="C38" s="171">
        <v>-155</v>
      </c>
      <c r="D38" s="171"/>
      <c r="E38" s="181"/>
      <c r="F38" s="281">
        <v>0</v>
      </c>
      <c r="G38" s="281">
        <f>F38-E38</f>
        <v>0</v>
      </c>
      <c r="H38" s="88"/>
      <c r="I38" s="364"/>
    </row>
    <row r="39" spans="1:9" s="137" customFormat="1" ht="49.5">
      <c r="A39" s="160" t="s">
        <v>36</v>
      </c>
      <c r="B39" s="7">
        <v>1036</v>
      </c>
      <c r="C39" s="171">
        <v>-160.80000000000001</v>
      </c>
      <c r="D39" s="171">
        <v>-480.1</v>
      </c>
      <c r="E39" s="181">
        <v>-55</v>
      </c>
      <c r="F39" s="181">
        <v>-204.8</v>
      </c>
      <c r="G39" s="181">
        <f t="shared" ref="G39:G46" si="7">F39-E39</f>
        <v>-149.80000000000001</v>
      </c>
      <c r="H39" s="88">
        <f t="shared" si="4"/>
        <v>372.36363636363637</v>
      </c>
      <c r="I39" s="361" t="s">
        <v>712</v>
      </c>
    </row>
    <row r="40" spans="1:9" s="137" customFormat="1" ht="18.75" customHeight="1">
      <c r="A40" s="160" t="s">
        <v>37</v>
      </c>
      <c r="B40" s="7">
        <v>1037</v>
      </c>
      <c r="C40" s="171">
        <v>-144.80000000000001</v>
      </c>
      <c r="D40" s="171">
        <v>-151.4</v>
      </c>
      <c r="E40" s="181">
        <v>-60</v>
      </c>
      <c r="F40" s="181">
        <v>-43.600000000000009</v>
      </c>
      <c r="G40" s="181">
        <f t="shared" si="7"/>
        <v>16.399999999999991</v>
      </c>
      <c r="H40" s="88">
        <f t="shared" si="4"/>
        <v>72.666666666666686</v>
      </c>
      <c r="I40" s="365"/>
    </row>
    <row r="41" spans="1:9" s="137" customFormat="1" ht="71.25" customHeight="1">
      <c r="A41" s="160" t="s">
        <v>38</v>
      </c>
      <c r="B41" s="7">
        <v>1038</v>
      </c>
      <c r="C41" s="171">
        <v>-6660.9</v>
      </c>
      <c r="D41" s="171">
        <v>-8240.2000000000007</v>
      </c>
      <c r="E41" s="181">
        <v>-2712</v>
      </c>
      <c r="F41" s="181">
        <v>-2946.0000000000009</v>
      </c>
      <c r="G41" s="181">
        <f t="shared" si="7"/>
        <v>-234.00000000000091</v>
      </c>
      <c r="H41" s="88">
        <f t="shared" si="4"/>
        <v>108.62831858407083</v>
      </c>
      <c r="I41" s="369" t="s">
        <v>704</v>
      </c>
    </row>
    <row r="42" spans="1:9" s="137" customFormat="1" ht="37.5" customHeight="1">
      <c r="A42" s="160" t="s">
        <v>39</v>
      </c>
      <c r="B42" s="7">
        <v>1039</v>
      </c>
      <c r="C42" s="171">
        <v>-2199.6</v>
      </c>
      <c r="D42" s="171">
        <v>-1528.8</v>
      </c>
      <c r="E42" s="181">
        <v>-950</v>
      </c>
      <c r="F42" s="181">
        <v>-520.9</v>
      </c>
      <c r="G42" s="181">
        <f t="shared" si="7"/>
        <v>429.1</v>
      </c>
      <c r="H42" s="88">
        <f t="shared" si="4"/>
        <v>54.831578947368421</v>
      </c>
      <c r="I42" s="362" t="s">
        <v>660</v>
      </c>
    </row>
    <row r="43" spans="1:9" s="137" customFormat="1" ht="37.5">
      <c r="A43" s="160" t="s">
        <v>399</v>
      </c>
      <c r="B43" s="7">
        <v>1040</v>
      </c>
      <c r="C43" s="171">
        <v>-501.9</v>
      </c>
      <c r="D43" s="171">
        <v>-528</v>
      </c>
      <c r="E43" s="181">
        <v>-168</v>
      </c>
      <c r="F43" s="181">
        <v>-184.3</v>
      </c>
      <c r="G43" s="181">
        <f t="shared" si="7"/>
        <v>-16.300000000000011</v>
      </c>
      <c r="H43" s="88">
        <f t="shared" si="4"/>
        <v>109.70238095238096</v>
      </c>
      <c r="I43" s="363" t="s">
        <v>679</v>
      </c>
    </row>
    <row r="44" spans="1:9" s="137" customFormat="1" ht="38.25" customHeight="1">
      <c r="A44" s="160" t="s">
        <v>40</v>
      </c>
      <c r="B44" s="7">
        <v>1041</v>
      </c>
      <c r="C44" s="171"/>
      <c r="D44" s="88"/>
      <c r="E44" s="178"/>
      <c r="F44" s="281">
        <v>0</v>
      </c>
      <c r="G44" s="281">
        <f t="shared" si="7"/>
        <v>0</v>
      </c>
      <c r="H44" s="88"/>
      <c r="I44" s="363"/>
    </row>
    <row r="45" spans="1:9" s="137" customFormat="1" ht="66" customHeight="1">
      <c r="A45" s="160" t="s">
        <v>41</v>
      </c>
      <c r="B45" s="7">
        <v>1042</v>
      </c>
      <c r="C45" s="171"/>
      <c r="D45" s="181">
        <v>-1633.1</v>
      </c>
      <c r="E45" s="178"/>
      <c r="F45" s="181">
        <v>-1633.1</v>
      </c>
      <c r="G45" s="181">
        <f t="shared" si="7"/>
        <v>-1633.1</v>
      </c>
      <c r="H45" s="88"/>
      <c r="I45" s="363" t="s">
        <v>706</v>
      </c>
    </row>
    <row r="46" spans="1:9" s="137" customFormat="1" ht="37.5">
      <c r="A46" s="160" t="s">
        <v>400</v>
      </c>
      <c r="B46" s="7">
        <v>1043</v>
      </c>
      <c r="C46" s="171"/>
      <c r="D46" s="88"/>
      <c r="E46" s="178"/>
      <c r="F46" s="281">
        <v>0</v>
      </c>
      <c r="G46" s="281">
        <f t="shared" si="7"/>
        <v>0</v>
      </c>
      <c r="H46" s="88"/>
      <c r="I46" s="363"/>
    </row>
    <row r="47" spans="1:9" s="137" customFormat="1" ht="18.75" customHeight="1">
      <c r="A47" s="160" t="s">
        <v>42</v>
      </c>
      <c r="B47" s="7">
        <v>1044</v>
      </c>
      <c r="C47" s="171">
        <v>-230.3</v>
      </c>
      <c r="D47" s="171">
        <v>-313.8</v>
      </c>
      <c r="E47" s="171">
        <v>-99</v>
      </c>
      <c r="F47" s="171">
        <v>-88.9</v>
      </c>
      <c r="G47" s="181">
        <f t="shared" ref="G47:G49" si="8">F47-E47</f>
        <v>10.099999999999994</v>
      </c>
      <c r="H47" s="88">
        <f t="shared" si="4"/>
        <v>89.797979797979792</v>
      </c>
      <c r="I47" s="365"/>
    </row>
    <row r="48" spans="1:9" s="137" customFormat="1">
      <c r="A48" s="160" t="s">
        <v>59</v>
      </c>
      <c r="B48" s="7">
        <v>1045</v>
      </c>
      <c r="C48" s="171">
        <v>-46.8</v>
      </c>
      <c r="D48" s="171">
        <v>-89.4</v>
      </c>
      <c r="E48" s="171">
        <v>-25</v>
      </c>
      <c r="F48" s="171">
        <v>-37.200000000000003</v>
      </c>
      <c r="G48" s="181">
        <f t="shared" si="8"/>
        <v>-12.200000000000003</v>
      </c>
      <c r="H48" s="88">
        <f t="shared" si="4"/>
        <v>148.80000000000001</v>
      </c>
      <c r="I48" s="363" t="s">
        <v>708</v>
      </c>
    </row>
    <row r="49" spans="1:19" s="137" customFormat="1" ht="36" customHeight="1">
      <c r="A49" s="160" t="s">
        <v>43</v>
      </c>
      <c r="B49" s="7">
        <v>1046</v>
      </c>
      <c r="C49" s="171">
        <v>-1.1000000000000001</v>
      </c>
      <c r="D49" s="171">
        <v>-13.7</v>
      </c>
      <c r="E49" s="171">
        <v>-3</v>
      </c>
      <c r="F49" s="327">
        <v>0</v>
      </c>
      <c r="G49" s="181">
        <f t="shared" si="8"/>
        <v>3</v>
      </c>
      <c r="H49" s="88">
        <f t="shared" si="4"/>
        <v>0</v>
      </c>
      <c r="I49" s="363"/>
    </row>
    <row r="50" spans="1:19" s="137" customFormat="1" ht="18.75" customHeight="1">
      <c r="A50" s="160" t="s">
        <v>44</v>
      </c>
      <c r="B50" s="7">
        <v>1047</v>
      </c>
      <c r="C50" s="171"/>
      <c r="D50" s="88"/>
      <c r="E50" s="171">
        <v>-230</v>
      </c>
      <c r="F50" s="327">
        <v>0</v>
      </c>
      <c r="G50" s="88"/>
      <c r="H50" s="88"/>
      <c r="I50" s="364"/>
    </row>
    <row r="51" spans="1:19" s="137" customFormat="1" ht="37.5">
      <c r="A51" s="160" t="s">
        <v>401</v>
      </c>
      <c r="B51" s="7">
        <v>1048</v>
      </c>
      <c r="C51" s="171"/>
      <c r="D51" s="88"/>
      <c r="E51" s="88"/>
      <c r="F51" s="327">
        <v>0</v>
      </c>
      <c r="G51" s="88"/>
      <c r="H51" s="88"/>
      <c r="I51" s="363"/>
    </row>
    <row r="52" spans="1:19" s="137" customFormat="1" ht="37.5" customHeight="1">
      <c r="A52" s="160" t="s">
        <v>398</v>
      </c>
      <c r="B52" s="7">
        <v>1049</v>
      </c>
      <c r="C52" s="171">
        <v>-14.3</v>
      </c>
      <c r="D52" s="171">
        <v>-18.5</v>
      </c>
      <c r="E52" s="171">
        <v>-5</v>
      </c>
      <c r="F52" s="171">
        <v>7.8999999999999986</v>
      </c>
      <c r="G52" s="181">
        <f t="shared" ref="G52:G53" si="9">F52-E52</f>
        <v>12.899999999999999</v>
      </c>
      <c r="H52" s="88"/>
      <c r="I52" s="361"/>
    </row>
    <row r="53" spans="1:19" s="137" customFormat="1" ht="56.25">
      <c r="A53" s="160" t="s">
        <v>525</v>
      </c>
      <c r="B53" s="7">
        <v>1050</v>
      </c>
      <c r="C53" s="171">
        <v>-23.2</v>
      </c>
      <c r="D53" s="171">
        <v>-10.1</v>
      </c>
      <c r="E53" s="171">
        <v>-7</v>
      </c>
      <c r="F53" s="171">
        <v>-4</v>
      </c>
      <c r="G53" s="181">
        <f t="shared" si="9"/>
        <v>3</v>
      </c>
      <c r="H53" s="88">
        <f t="shared" si="4"/>
        <v>57.142857142857139</v>
      </c>
      <c r="I53" s="363"/>
      <c r="N53" s="137" t="s">
        <v>692</v>
      </c>
    </row>
    <row r="54" spans="1:19" s="137" customFormat="1" ht="18.75" customHeight="1">
      <c r="A54" s="78" t="s">
        <v>45</v>
      </c>
      <c r="B54" s="7" t="s">
        <v>402</v>
      </c>
      <c r="C54" s="171"/>
      <c r="D54" s="88"/>
      <c r="E54" s="171"/>
      <c r="F54" s="171"/>
      <c r="G54" s="88"/>
      <c r="H54" s="88"/>
      <c r="I54" s="363"/>
    </row>
    <row r="55" spans="1:19" s="137" customFormat="1">
      <c r="A55" s="347" t="s">
        <v>675</v>
      </c>
      <c r="B55" s="7">
        <v>1051</v>
      </c>
      <c r="C55" s="171">
        <f>SUM(C56:C62)</f>
        <v>-988.8</v>
      </c>
      <c r="D55" s="171">
        <f>SUM(D56:D62)</f>
        <v>-651.20000000000005</v>
      </c>
      <c r="E55" s="171">
        <f>SUM(E56:E62)</f>
        <v>-326</v>
      </c>
      <c r="F55" s="171">
        <f>SUM(F56:F62)</f>
        <v>-246</v>
      </c>
      <c r="G55" s="171">
        <f t="shared" ref="G55:G56" si="10">F55-E55</f>
        <v>80</v>
      </c>
      <c r="H55" s="88">
        <f t="shared" ref="H55:H58" si="11">F55/E55*100</f>
        <v>75.460122699386503</v>
      </c>
      <c r="I55" s="361"/>
      <c r="K55" s="333"/>
      <c r="L55" s="333"/>
      <c r="M55" s="333"/>
      <c r="N55" s="333"/>
    </row>
    <row r="56" spans="1:19" s="137" customFormat="1">
      <c r="A56" s="78" t="s">
        <v>641</v>
      </c>
      <c r="B56" s="7" t="s">
        <v>676</v>
      </c>
      <c r="C56" s="171">
        <v>-18.5</v>
      </c>
      <c r="D56" s="171">
        <v>-71.3</v>
      </c>
      <c r="E56" s="171">
        <v>-12</v>
      </c>
      <c r="F56" s="171">
        <v>-71.3</v>
      </c>
      <c r="G56" s="171">
        <f t="shared" si="10"/>
        <v>-59.3</v>
      </c>
      <c r="H56" s="88"/>
      <c r="I56" s="361"/>
      <c r="K56" s="333"/>
      <c r="L56" s="333"/>
      <c r="M56" s="333"/>
      <c r="N56" s="333"/>
      <c r="O56" s="333"/>
      <c r="P56" s="333"/>
      <c r="Q56" s="333"/>
    </row>
    <row r="57" spans="1:19" s="137" customFormat="1">
      <c r="A57" s="78" t="s">
        <v>680</v>
      </c>
      <c r="B57" s="7" t="s">
        <v>681</v>
      </c>
      <c r="C57" s="171">
        <v>-254.7</v>
      </c>
      <c r="D57" s="171">
        <v>-243.6</v>
      </c>
      <c r="E57" s="171">
        <v>-35</v>
      </c>
      <c r="F57" s="171">
        <v>-45.5</v>
      </c>
      <c r="G57" s="171">
        <f t="shared" ref="G57:G58" si="12">F57-E57</f>
        <v>-10.5</v>
      </c>
      <c r="H57" s="88">
        <f t="shared" si="11"/>
        <v>130</v>
      </c>
      <c r="I57" s="363" t="s">
        <v>709</v>
      </c>
      <c r="K57" s="333"/>
      <c r="L57" s="333"/>
      <c r="M57" s="333"/>
      <c r="N57" s="333"/>
      <c r="O57" s="333"/>
      <c r="P57" s="333"/>
      <c r="Q57" s="333"/>
    </row>
    <row r="58" spans="1:19" s="137" customFormat="1" ht="37.5" customHeight="1">
      <c r="A58" s="78" t="s">
        <v>716</v>
      </c>
      <c r="B58" s="7" t="s">
        <v>682</v>
      </c>
      <c r="C58" s="171">
        <v>-119.7</v>
      </c>
      <c r="D58" s="171">
        <v>-326.8</v>
      </c>
      <c r="E58" s="171">
        <v>-60</v>
      </c>
      <c r="F58" s="171">
        <v>-128.9</v>
      </c>
      <c r="G58" s="171">
        <f t="shared" si="12"/>
        <v>-68.900000000000006</v>
      </c>
      <c r="H58" s="88">
        <f t="shared" si="11"/>
        <v>214.83333333333334</v>
      </c>
      <c r="I58" s="406" t="s">
        <v>710</v>
      </c>
      <c r="K58" s="333"/>
      <c r="L58" s="333"/>
      <c r="M58" s="333"/>
      <c r="N58" s="333"/>
      <c r="O58" s="333"/>
      <c r="P58" s="333"/>
      <c r="Q58" s="333"/>
    </row>
    <row r="59" spans="1:19" s="137" customFormat="1">
      <c r="A59" s="78" t="s">
        <v>684</v>
      </c>
      <c r="B59" s="7" t="s">
        <v>685</v>
      </c>
      <c r="C59" s="171">
        <v>-93.4</v>
      </c>
      <c r="D59" s="171">
        <v>-133.1</v>
      </c>
      <c r="E59" s="171">
        <v>-45</v>
      </c>
      <c r="F59" s="171">
        <v>-63</v>
      </c>
      <c r="G59" s="171">
        <f t="shared" ref="G59:G62" si="13">F59-E59</f>
        <v>-18</v>
      </c>
      <c r="H59" s="88">
        <f t="shared" ref="H59:H60" si="14">F59/E59*100</f>
        <v>140</v>
      </c>
      <c r="I59" s="407"/>
      <c r="K59" s="333"/>
      <c r="L59" s="333"/>
      <c r="M59" s="333"/>
      <c r="N59" s="333"/>
      <c r="O59" s="333"/>
      <c r="P59" s="333"/>
      <c r="Q59" s="333"/>
    </row>
    <row r="60" spans="1:19" s="137" customFormat="1">
      <c r="A60" s="78" t="s">
        <v>683</v>
      </c>
      <c r="B60" s="7" t="s">
        <v>686</v>
      </c>
      <c r="C60" s="171"/>
      <c r="D60" s="171">
        <v>-51</v>
      </c>
      <c r="E60" s="171"/>
      <c r="F60" s="327">
        <v>0</v>
      </c>
      <c r="G60" s="327">
        <f t="shared" si="13"/>
        <v>0</v>
      </c>
      <c r="H60" s="282" t="e">
        <f t="shared" si="14"/>
        <v>#DIV/0!</v>
      </c>
      <c r="I60" s="361"/>
      <c r="K60" s="333"/>
      <c r="L60" s="333"/>
      <c r="M60" s="333"/>
      <c r="N60" s="333"/>
      <c r="O60" s="333"/>
      <c r="P60" s="333"/>
      <c r="Q60" s="333"/>
    </row>
    <row r="61" spans="1:19" s="137" customFormat="1">
      <c r="A61" s="78" t="s">
        <v>688</v>
      </c>
      <c r="B61" s="7" t="s">
        <v>687</v>
      </c>
      <c r="C61" s="171">
        <v>-16.399999999999999</v>
      </c>
      <c r="D61" s="171"/>
      <c r="E61" s="171"/>
      <c r="F61" s="327">
        <v>0</v>
      </c>
      <c r="G61" s="171"/>
      <c r="H61" s="282"/>
      <c r="I61" s="361"/>
      <c r="K61" s="333"/>
      <c r="L61" s="333"/>
      <c r="M61" s="333"/>
      <c r="N61" s="333"/>
      <c r="O61" s="333"/>
      <c r="P61" s="333"/>
      <c r="Q61" s="333"/>
    </row>
    <row r="62" spans="1:19" s="137" customFormat="1">
      <c r="A62" s="78" t="s">
        <v>690</v>
      </c>
      <c r="B62" s="7" t="s">
        <v>689</v>
      </c>
      <c r="C62" s="171">
        <v>-486.1</v>
      </c>
      <c r="D62" s="171">
        <v>174.6</v>
      </c>
      <c r="E62" s="171">
        <v>-174</v>
      </c>
      <c r="F62" s="171">
        <v>62.699999999999989</v>
      </c>
      <c r="G62" s="171">
        <f t="shared" si="13"/>
        <v>236.7</v>
      </c>
      <c r="H62" s="88"/>
      <c r="I62" s="361"/>
      <c r="K62" s="333"/>
      <c r="L62" s="333"/>
      <c r="M62" s="333"/>
      <c r="N62" s="333"/>
      <c r="O62" s="333"/>
      <c r="P62" s="333"/>
      <c r="Q62" s="333"/>
    </row>
    <row r="63" spans="1:19" s="123" customFormat="1">
      <c r="A63" s="9" t="s">
        <v>191</v>
      </c>
      <c r="B63" s="7">
        <v>1060</v>
      </c>
      <c r="C63" s="171">
        <f>SUM(C64:C70)</f>
        <v>-1471.1</v>
      </c>
      <c r="D63" s="327">
        <f>SUM(D64:D70)</f>
        <v>0</v>
      </c>
      <c r="E63" s="327">
        <f>SUM(E64:E70)</f>
        <v>0</v>
      </c>
      <c r="F63" s="327">
        <f>SUM(F64:F70)</f>
        <v>0</v>
      </c>
      <c r="G63" s="327">
        <f>F63-E63</f>
        <v>0</v>
      </c>
      <c r="H63" s="282" t="e">
        <f t="shared" si="4"/>
        <v>#DIV/0!</v>
      </c>
      <c r="I63" s="363"/>
      <c r="K63" s="346"/>
      <c r="L63" s="346"/>
      <c r="M63" s="346"/>
      <c r="N63" s="346"/>
      <c r="O63" s="346"/>
      <c r="P63" s="346"/>
      <c r="Q63" s="346"/>
      <c r="R63" s="346"/>
      <c r="S63" s="346"/>
    </row>
    <row r="64" spans="1:19" s="137" customFormat="1" ht="18.75" customHeight="1">
      <c r="A64" s="160" t="s">
        <v>144</v>
      </c>
      <c r="B64" s="7">
        <v>1061</v>
      </c>
      <c r="C64" s="88"/>
      <c r="D64" s="88"/>
      <c r="E64" s="178"/>
      <c r="F64" s="178"/>
      <c r="G64" s="88"/>
      <c r="H64" s="88"/>
      <c r="I64" s="363"/>
    </row>
    <row r="65" spans="1:12" s="137" customFormat="1" ht="18.75" customHeight="1">
      <c r="A65" s="160" t="s">
        <v>145</v>
      </c>
      <c r="B65" s="7">
        <v>1062</v>
      </c>
      <c r="C65" s="88"/>
      <c r="D65" s="88"/>
      <c r="E65" s="178"/>
      <c r="F65" s="178"/>
      <c r="G65" s="88"/>
      <c r="H65" s="88"/>
      <c r="I65" s="363"/>
    </row>
    <row r="66" spans="1:12" s="137" customFormat="1" ht="18.75" customHeight="1">
      <c r="A66" s="160" t="s">
        <v>38</v>
      </c>
      <c r="B66" s="7">
        <v>1063</v>
      </c>
      <c r="C66" s="88"/>
      <c r="D66" s="88"/>
      <c r="E66" s="178"/>
      <c r="F66" s="178"/>
      <c r="G66" s="88"/>
      <c r="H66" s="88"/>
      <c r="I66" s="363"/>
    </row>
    <row r="67" spans="1:12" s="137" customFormat="1" ht="18.75" customHeight="1">
      <c r="A67" s="160" t="s">
        <v>403</v>
      </c>
      <c r="B67" s="7">
        <v>1064</v>
      </c>
      <c r="C67" s="88"/>
      <c r="D67" s="88"/>
      <c r="E67" s="178"/>
      <c r="F67" s="178"/>
      <c r="G67" s="88"/>
      <c r="H67" s="88"/>
      <c r="I67" s="363"/>
    </row>
    <row r="68" spans="1:12" s="137" customFormat="1" ht="20.25" customHeight="1">
      <c r="A68" s="160" t="s">
        <v>56</v>
      </c>
      <c r="B68" s="7">
        <v>1065</v>
      </c>
      <c r="C68" s="88"/>
      <c r="D68" s="88"/>
      <c r="E68" s="178"/>
      <c r="F68" s="178"/>
      <c r="G68" s="88"/>
      <c r="H68" s="88"/>
      <c r="I68" s="363"/>
    </row>
    <row r="69" spans="1:12" s="137" customFormat="1" ht="18.75" customHeight="1">
      <c r="A69" s="160" t="s">
        <v>73</v>
      </c>
      <c r="B69" s="7">
        <v>1066</v>
      </c>
      <c r="C69" s="88"/>
      <c r="D69" s="88"/>
      <c r="E69" s="178"/>
      <c r="F69" s="178"/>
      <c r="G69" s="88"/>
      <c r="H69" s="88"/>
      <c r="I69" s="363"/>
    </row>
    <row r="70" spans="1:12" s="137" customFormat="1">
      <c r="A70" s="160" t="s">
        <v>233</v>
      </c>
      <c r="B70" s="7">
        <v>1067</v>
      </c>
      <c r="C70" s="171">
        <v>-1471.1</v>
      </c>
      <c r="D70" s="171"/>
      <c r="E70" s="181"/>
      <c r="F70" s="181"/>
      <c r="G70" s="181"/>
      <c r="H70" s="282" t="e">
        <f t="shared" si="4"/>
        <v>#DIV/0!</v>
      </c>
      <c r="I70" s="361"/>
    </row>
    <row r="71" spans="1:12" s="137" customFormat="1" ht="18.75" customHeight="1">
      <c r="A71" s="325" t="s">
        <v>232</v>
      </c>
      <c r="B71" s="7">
        <v>1070</v>
      </c>
      <c r="C71" s="85">
        <f>SUM(C72:C74)</f>
        <v>104005</v>
      </c>
      <c r="D71" s="85">
        <f>SUM(D72:D74)</f>
        <v>4260.2</v>
      </c>
      <c r="E71" s="85">
        <f>SUM(E72:E74)</f>
        <v>2962</v>
      </c>
      <c r="F71" s="85">
        <f>SUM(F72:F74)</f>
        <v>1859.6000000000001</v>
      </c>
      <c r="G71" s="171">
        <f t="shared" ref="G71" si="15">F71-E71</f>
        <v>-1102.3999999999999</v>
      </c>
      <c r="H71" s="88">
        <f t="shared" si="4"/>
        <v>62.781904118838625</v>
      </c>
      <c r="I71" s="363"/>
    </row>
    <row r="72" spans="1:12" s="137" customFormat="1" ht="18.75" customHeight="1">
      <c r="A72" s="160" t="s">
        <v>182</v>
      </c>
      <c r="B72" s="7">
        <v>1071</v>
      </c>
      <c r="C72" s="85"/>
      <c r="D72" s="85"/>
      <c r="E72" s="189"/>
      <c r="F72" s="178"/>
      <c r="G72" s="88"/>
      <c r="H72" s="88"/>
      <c r="I72" s="363"/>
    </row>
    <row r="73" spans="1:12" s="137" customFormat="1" ht="18.75" customHeight="1">
      <c r="A73" s="160" t="s">
        <v>404</v>
      </c>
      <c r="B73" s="7">
        <v>1072</v>
      </c>
      <c r="C73" s="85"/>
      <c r="D73" s="85"/>
      <c r="E73" s="189"/>
      <c r="F73" s="178"/>
      <c r="G73" s="88"/>
      <c r="H73" s="88"/>
      <c r="I73" s="363"/>
      <c r="L73" s="24"/>
    </row>
    <row r="74" spans="1:12" s="137" customFormat="1" ht="18.75" customHeight="1">
      <c r="A74" s="324" t="s">
        <v>405</v>
      </c>
      <c r="B74" s="7">
        <v>1073</v>
      </c>
      <c r="C74" s="85">
        <f>SUM(C75:C77)</f>
        <v>104005</v>
      </c>
      <c r="D74" s="85">
        <f>SUM(D75:D77)</f>
        <v>4260.2</v>
      </c>
      <c r="E74" s="85">
        <f>SUM(E75:E77)</f>
        <v>2962</v>
      </c>
      <c r="F74" s="85">
        <f>SUM(F75:F77)</f>
        <v>1859.6000000000001</v>
      </c>
      <c r="G74" s="171">
        <f t="shared" ref="G74:G77" si="16">F74-E74</f>
        <v>-1102.3999999999999</v>
      </c>
      <c r="H74" s="88">
        <f t="shared" si="4"/>
        <v>62.781904118838625</v>
      </c>
      <c r="I74" s="363"/>
    </row>
    <row r="75" spans="1:12" s="119" customFormat="1">
      <c r="A75" s="161" t="s">
        <v>226</v>
      </c>
      <c r="B75" s="177" t="s">
        <v>406</v>
      </c>
      <c r="C75" s="189">
        <v>94675</v>
      </c>
      <c r="D75" s="189">
        <v>418.1</v>
      </c>
      <c r="E75" s="189">
        <v>189</v>
      </c>
      <c r="F75" s="178">
        <v>14.200000000000045</v>
      </c>
      <c r="G75" s="181">
        <f t="shared" si="16"/>
        <v>-174.79999999999995</v>
      </c>
      <c r="H75" s="88">
        <f t="shared" si="4"/>
        <v>7.5132275132275366</v>
      </c>
      <c r="I75" s="365"/>
    </row>
    <row r="76" spans="1:12" s="119" customFormat="1">
      <c r="A76" s="161" t="s">
        <v>227</v>
      </c>
      <c r="B76" s="177" t="s">
        <v>407</v>
      </c>
      <c r="C76" s="189">
        <v>1213</v>
      </c>
      <c r="D76" s="189">
        <v>1265.7</v>
      </c>
      <c r="E76" s="189">
        <v>2328</v>
      </c>
      <c r="F76" s="178">
        <v>381.40000000000009</v>
      </c>
      <c r="G76" s="181">
        <f t="shared" si="16"/>
        <v>-1946.6</v>
      </c>
      <c r="H76" s="88">
        <f t="shared" si="4"/>
        <v>16.383161512027495</v>
      </c>
      <c r="I76" s="364"/>
    </row>
    <row r="77" spans="1:12" s="217" customFormat="1">
      <c r="A77" s="161" t="s">
        <v>670</v>
      </c>
      <c r="B77" s="7" t="s">
        <v>408</v>
      </c>
      <c r="C77" s="189">
        <f>SUM(C78:C81)</f>
        <v>8117</v>
      </c>
      <c r="D77" s="189">
        <f>SUM(D78:D81)</f>
        <v>2576.3999999999996</v>
      </c>
      <c r="E77" s="189">
        <f>SUM(E78:E81)</f>
        <v>445</v>
      </c>
      <c r="F77" s="189">
        <f>SUM(F78:F81)</f>
        <v>1464</v>
      </c>
      <c r="G77" s="181">
        <f t="shared" si="16"/>
        <v>1019</v>
      </c>
      <c r="H77" s="88">
        <f t="shared" si="4"/>
        <v>328.98876404494382</v>
      </c>
      <c r="I77" s="365"/>
    </row>
    <row r="78" spans="1:12" s="217" customFormat="1">
      <c r="A78" s="183" t="s">
        <v>661</v>
      </c>
      <c r="B78" s="7" t="s">
        <v>664</v>
      </c>
      <c r="C78" s="85">
        <v>2070.5</v>
      </c>
      <c r="D78" s="85">
        <v>1017.4</v>
      </c>
      <c r="E78" s="189">
        <v>193.5</v>
      </c>
      <c r="F78" s="178">
        <v>708.09999999999991</v>
      </c>
      <c r="G78" s="181">
        <f t="shared" ref="G78:G81" si="17">F78-E78</f>
        <v>514.59999999999991</v>
      </c>
      <c r="H78" s="88">
        <f t="shared" ref="H78:H81" si="18">F78/E78*100</f>
        <v>365.94315245478032</v>
      </c>
      <c r="I78" s="365"/>
      <c r="J78" s="137"/>
    </row>
    <row r="79" spans="1:12" s="217" customFormat="1">
      <c r="A79" s="183" t="s">
        <v>662</v>
      </c>
      <c r="B79" s="7" t="s">
        <v>665</v>
      </c>
      <c r="C79" s="85">
        <v>405</v>
      </c>
      <c r="D79" s="85">
        <v>574.20000000000005</v>
      </c>
      <c r="E79" s="189">
        <v>140</v>
      </c>
      <c r="F79" s="178">
        <v>242.60000000000002</v>
      </c>
      <c r="G79" s="181">
        <f t="shared" si="17"/>
        <v>102.60000000000002</v>
      </c>
      <c r="H79" s="88">
        <f t="shared" si="18"/>
        <v>173.28571428571431</v>
      </c>
      <c r="I79" s="365" t="s">
        <v>694</v>
      </c>
    </row>
    <row r="80" spans="1:12" s="217" customFormat="1">
      <c r="A80" s="183" t="s">
        <v>663</v>
      </c>
      <c r="B80" s="7" t="s">
        <v>666</v>
      </c>
      <c r="C80" s="85">
        <v>118.4</v>
      </c>
      <c r="D80" s="85">
        <v>252.6</v>
      </c>
      <c r="E80" s="189">
        <v>23.5</v>
      </c>
      <c r="F80" s="178">
        <v>162.19999999999999</v>
      </c>
      <c r="G80" s="181">
        <f t="shared" si="17"/>
        <v>138.69999999999999</v>
      </c>
      <c r="H80" s="88"/>
      <c r="I80" s="365" t="s">
        <v>673</v>
      </c>
    </row>
    <row r="81" spans="1:12" s="217" customFormat="1" ht="88.5" customHeight="1">
      <c r="A81" s="183" t="s">
        <v>228</v>
      </c>
      <c r="B81" s="7" t="s">
        <v>667</v>
      </c>
      <c r="C81" s="85">
        <v>5523.1</v>
      </c>
      <c r="D81" s="85">
        <v>732.2</v>
      </c>
      <c r="E81" s="189">
        <v>88</v>
      </c>
      <c r="F81" s="178">
        <v>351.1</v>
      </c>
      <c r="G81" s="181">
        <f t="shared" si="17"/>
        <v>263.10000000000002</v>
      </c>
      <c r="H81" s="88">
        <f t="shared" si="18"/>
        <v>398.97727272727275</v>
      </c>
      <c r="I81" s="364" t="s">
        <v>695</v>
      </c>
    </row>
    <row r="82" spans="1:12" s="137" customFormat="1" ht="18.75" customHeight="1">
      <c r="A82" s="60" t="s">
        <v>74</v>
      </c>
      <c r="B82" s="7">
        <v>1080</v>
      </c>
      <c r="C82" s="171">
        <f>SUM(C85:C88)</f>
        <v>-100730.3</v>
      </c>
      <c r="D82" s="171">
        <f>SUM(D85:D88)</f>
        <v>-8390.4</v>
      </c>
      <c r="E82" s="171">
        <f>SUM(E85:E88)</f>
        <v>-2480</v>
      </c>
      <c r="F82" s="171">
        <f>SUM(F85:F88)</f>
        <v>-2951.3</v>
      </c>
      <c r="G82" s="171">
        <f>F82-E82</f>
        <v>-471.30000000000018</v>
      </c>
      <c r="H82" s="88">
        <f t="shared" si="4"/>
        <v>119.00403225806453</v>
      </c>
      <c r="I82" s="363"/>
    </row>
    <row r="83" spans="1:12" s="137" customFormat="1" ht="18.75" customHeight="1">
      <c r="A83" s="161" t="s">
        <v>182</v>
      </c>
      <c r="B83" s="177">
        <v>1081</v>
      </c>
      <c r="C83" s="178"/>
      <c r="D83" s="178"/>
      <c r="E83" s="178"/>
      <c r="F83" s="181"/>
      <c r="G83" s="88"/>
      <c r="H83" s="88"/>
      <c r="I83" s="364"/>
    </row>
    <row r="84" spans="1:12" s="137" customFormat="1" ht="18.75" customHeight="1">
      <c r="A84" s="160" t="s">
        <v>409</v>
      </c>
      <c r="B84" s="177">
        <v>1082</v>
      </c>
      <c r="C84" s="178"/>
      <c r="D84" s="178"/>
      <c r="E84" s="178"/>
      <c r="F84" s="181"/>
      <c r="G84" s="88"/>
      <c r="H84" s="88"/>
      <c r="I84" s="364"/>
    </row>
    <row r="85" spans="1:12" s="119" customFormat="1" ht="49.5">
      <c r="A85" s="161" t="s">
        <v>67</v>
      </c>
      <c r="B85" s="177">
        <v>1083</v>
      </c>
      <c r="C85" s="178"/>
      <c r="D85" s="171">
        <v>-23.8</v>
      </c>
      <c r="E85" s="181">
        <v>-17</v>
      </c>
      <c r="F85" s="181">
        <v>-18.8</v>
      </c>
      <c r="G85" s="181">
        <f>F85-E85</f>
        <v>-1.8000000000000007</v>
      </c>
      <c r="H85" s="88">
        <f t="shared" si="4"/>
        <v>110.58823529411765</v>
      </c>
      <c r="I85" s="363" t="s">
        <v>715</v>
      </c>
    </row>
    <row r="86" spans="1:12" s="119" customFormat="1">
      <c r="A86" s="161" t="s">
        <v>46</v>
      </c>
      <c r="B86" s="177">
        <v>1084</v>
      </c>
      <c r="C86" s="171">
        <v>-154</v>
      </c>
      <c r="D86" s="171"/>
      <c r="E86" s="181"/>
      <c r="F86" s="181"/>
      <c r="G86" s="88"/>
      <c r="H86" s="88"/>
      <c r="I86" s="361"/>
    </row>
    <row r="87" spans="1:12" s="119" customFormat="1" ht="18.75" customHeight="1">
      <c r="A87" s="161" t="s">
        <v>54</v>
      </c>
      <c r="B87" s="177">
        <v>1085</v>
      </c>
      <c r="C87" s="171">
        <v>-152.80000000000001</v>
      </c>
      <c r="D87" s="181"/>
      <c r="E87" s="181">
        <v>-267</v>
      </c>
      <c r="F87" s="181"/>
      <c r="G87" s="181">
        <f t="shared" ref="G87:G94" si="19">F87-E87</f>
        <v>267</v>
      </c>
      <c r="H87" s="88">
        <f t="shared" si="4"/>
        <v>0</v>
      </c>
      <c r="I87" s="364"/>
    </row>
    <row r="88" spans="1:12" s="119" customFormat="1" ht="18.75" customHeight="1">
      <c r="A88" s="161" t="s">
        <v>234</v>
      </c>
      <c r="B88" s="177">
        <v>1086</v>
      </c>
      <c r="C88" s="171">
        <f>SUM(C89:C93)</f>
        <v>-100423.5</v>
      </c>
      <c r="D88" s="171">
        <f>SUM(D89:D93)</f>
        <v>-8366.6</v>
      </c>
      <c r="E88" s="171">
        <f>SUM(E89:E93)</f>
        <v>-2196</v>
      </c>
      <c r="F88" s="181">
        <f>SUM(F89:F93)</f>
        <v>-2932.5</v>
      </c>
      <c r="G88" s="181">
        <f t="shared" si="19"/>
        <v>-736.5</v>
      </c>
      <c r="H88" s="88">
        <f t="shared" si="4"/>
        <v>133.53825136612022</v>
      </c>
      <c r="I88" s="364"/>
    </row>
    <row r="89" spans="1:12" s="119" customFormat="1" ht="37.5" customHeight="1">
      <c r="A89" s="183" t="s">
        <v>410</v>
      </c>
      <c r="B89" s="177" t="s">
        <v>411</v>
      </c>
      <c r="C89" s="181">
        <v>-91775.8</v>
      </c>
      <c r="D89" s="181">
        <v>-349.2</v>
      </c>
      <c r="E89" s="181">
        <v>-149</v>
      </c>
      <c r="F89" s="181">
        <v>-1.3000000000000114</v>
      </c>
      <c r="G89" s="181">
        <f t="shared" si="19"/>
        <v>147.69999999999999</v>
      </c>
      <c r="H89" s="88">
        <f t="shared" si="4"/>
        <v>0.87248322147651758</v>
      </c>
      <c r="I89" s="361"/>
      <c r="L89" s="190"/>
    </row>
    <row r="90" spans="1:12" s="119" customFormat="1" ht="51.75" customHeight="1">
      <c r="A90" s="183" t="s">
        <v>229</v>
      </c>
      <c r="B90" s="177" t="s">
        <v>412</v>
      </c>
      <c r="C90" s="171">
        <v>-832.4</v>
      </c>
      <c r="D90" s="171">
        <v>-1060.0999999999999</v>
      </c>
      <c r="E90" s="181">
        <v>-373</v>
      </c>
      <c r="F90" s="181">
        <v>-335.19999999999993</v>
      </c>
      <c r="G90" s="181">
        <f t="shared" si="19"/>
        <v>37.800000000000068</v>
      </c>
      <c r="H90" s="88">
        <f t="shared" si="4"/>
        <v>89.865951742627331</v>
      </c>
      <c r="I90" s="366" t="s">
        <v>657</v>
      </c>
    </row>
    <row r="91" spans="1:12" s="137" customFormat="1" ht="37.5" customHeight="1">
      <c r="A91" s="78" t="s">
        <v>230</v>
      </c>
      <c r="B91" s="7" t="s">
        <v>413</v>
      </c>
      <c r="C91" s="171">
        <v>-613</v>
      </c>
      <c r="D91" s="171">
        <v>-829.7</v>
      </c>
      <c r="E91" s="181">
        <v>-282</v>
      </c>
      <c r="F91" s="181">
        <v>-341.40000000000003</v>
      </c>
      <c r="G91" s="181">
        <f t="shared" si="19"/>
        <v>-59.400000000000034</v>
      </c>
      <c r="H91" s="88">
        <f t="shared" si="4"/>
        <v>121.06382978723404</v>
      </c>
      <c r="I91" s="363" t="s">
        <v>671</v>
      </c>
    </row>
    <row r="92" spans="1:12" s="137" customFormat="1" ht="39" customHeight="1">
      <c r="A92" s="78" t="s">
        <v>231</v>
      </c>
      <c r="B92" s="7" t="s">
        <v>414</v>
      </c>
      <c r="C92" s="171">
        <v>-203.3</v>
      </c>
      <c r="D92" s="171">
        <v>-258.60000000000002</v>
      </c>
      <c r="E92" s="181">
        <v>-69</v>
      </c>
      <c r="F92" s="181">
        <v>-67.400000000000034</v>
      </c>
      <c r="G92" s="181">
        <f t="shared" si="19"/>
        <v>1.5999999999999659</v>
      </c>
      <c r="H92" s="88">
        <f t="shared" si="4"/>
        <v>97.681159420289916</v>
      </c>
      <c r="I92" s="363"/>
    </row>
    <row r="93" spans="1:12" s="119" customFormat="1" ht="88.5" customHeight="1">
      <c r="A93" s="183" t="s">
        <v>228</v>
      </c>
      <c r="B93" s="177" t="s">
        <v>415</v>
      </c>
      <c r="C93" s="171">
        <v>-6999</v>
      </c>
      <c r="D93" s="171">
        <v>-5869</v>
      </c>
      <c r="E93" s="181">
        <v>-1323</v>
      </c>
      <c r="F93" s="181">
        <v>-2187.1999999999998</v>
      </c>
      <c r="G93" s="181">
        <f t="shared" si="19"/>
        <v>-864.19999999999982</v>
      </c>
      <c r="H93" s="88">
        <f t="shared" si="4"/>
        <v>165.3212396069539</v>
      </c>
      <c r="I93" s="361" t="s">
        <v>696</v>
      </c>
    </row>
    <row r="94" spans="1:12" s="136" customFormat="1" ht="21.75" customHeight="1">
      <c r="A94" s="153" t="s">
        <v>4</v>
      </c>
      <c r="B94" s="8">
        <v>1100</v>
      </c>
      <c r="C94" s="122">
        <f>C32+C71+C33+C63+C82</f>
        <v>5092.5000000000291</v>
      </c>
      <c r="D94" s="122">
        <f>D32+D71+D33+D63+D82</f>
        <v>30915.900000000009</v>
      </c>
      <c r="E94" s="122">
        <f>E32+E71+E33+E63+E82</f>
        <v>6255</v>
      </c>
      <c r="F94" s="124">
        <f>F32+F71+F33+F63+F82</f>
        <v>6847.8000000000093</v>
      </c>
      <c r="G94" s="195">
        <f t="shared" si="19"/>
        <v>592.80000000000928</v>
      </c>
      <c r="H94" s="89">
        <f t="shared" si="4"/>
        <v>109.4772182254198</v>
      </c>
      <c r="I94" s="373"/>
    </row>
    <row r="95" spans="1:12" ht="18.75" customHeight="1">
      <c r="A95" s="9" t="s">
        <v>235</v>
      </c>
      <c r="B95" s="7">
        <v>1110</v>
      </c>
      <c r="C95" s="187"/>
      <c r="D95" s="187"/>
      <c r="E95" s="188"/>
      <c r="F95" s="178"/>
      <c r="G95" s="88"/>
      <c r="H95" s="88"/>
      <c r="I95" s="363"/>
    </row>
    <row r="96" spans="1:12" ht="18.75" customHeight="1">
      <c r="A96" s="9" t="s">
        <v>237</v>
      </c>
      <c r="B96" s="7">
        <v>1120</v>
      </c>
      <c r="C96" s="187"/>
      <c r="D96" s="187"/>
      <c r="E96" s="188"/>
      <c r="F96" s="178"/>
      <c r="G96" s="88"/>
      <c r="H96" s="88"/>
      <c r="I96" s="363"/>
    </row>
    <row r="97" spans="1:11" ht="18.75" customHeight="1">
      <c r="A97" s="9" t="s">
        <v>236</v>
      </c>
      <c r="B97" s="7">
        <v>1130</v>
      </c>
      <c r="C97" s="85"/>
      <c r="D97" s="85"/>
      <c r="E97" s="189"/>
      <c r="F97" s="178"/>
      <c r="G97" s="88"/>
      <c r="H97" s="88"/>
      <c r="I97" s="363"/>
    </row>
    <row r="98" spans="1:11" ht="18.75" customHeight="1">
      <c r="A98" s="9" t="s">
        <v>238</v>
      </c>
      <c r="B98" s="7">
        <v>1140</v>
      </c>
      <c r="C98" s="88"/>
      <c r="D98" s="88"/>
      <c r="E98" s="178"/>
      <c r="F98" s="178"/>
      <c r="G98" s="88"/>
      <c r="H98" s="88"/>
      <c r="I98" s="363"/>
    </row>
    <row r="99" spans="1:11">
      <c r="A99" s="9" t="s">
        <v>239</v>
      </c>
      <c r="B99" s="7">
        <v>1150</v>
      </c>
      <c r="C99" s="85">
        <f>C101</f>
        <v>226.9</v>
      </c>
      <c r="D99" s="85">
        <f>D101</f>
        <v>122</v>
      </c>
      <c r="E99" s="85">
        <f>E101</f>
        <v>447</v>
      </c>
      <c r="F99" s="189">
        <f>F101</f>
        <v>6.7</v>
      </c>
      <c r="G99" s="181">
        <f>F99-E99</f>
        <v>-440.3</v>
      </c>
      <c r="H99" s="88">
        <f t="shared" ref="H99:H114" si="20">F99/E99*100</f>
        <v>1.4988814317673378</v>
      </c>
      <c r="I99" s="363"/>
    </row>
    <row r="100" spans="1:11" ht="18.75" customHeight="1">
      <c r="A100" s="160" t="s">
        <v>182</v>
      </c>
      <c r="B100" s="7">
        <v>1151</v>
      </c>
      <c r="C100" s="85"/>
      <c r="D100" s="85"/>
      <c r="E100" s="189"/>
      <c r="F100" s="178"/>
      <c r="G100" s="88"/>
      <c r="H100" s="88"/>
      <c r="I100" s="363"/>
    </row>
    <row r="101" spans="1:11" ht="49.5">
      <c r="A101" s="160" t="s">
        <v>632</v>
      </c>
      <c r="B101" s="7">
        <v>1152</v>
      </c>
      <c r="C101" s="85">
        <v>226.9</v>
      </c>
      <c r="D101" s="85">
        <v>122</v>
      </c>
      <c r="E101" s="85">
        <v>447</v>
      </c>
      <c r="F101" s="178">
        <v>6.7</v>
      </c>
      <c r="G101" s="181">
        <f>F101-E101</f>
        <v>-440.3</v>
      </c>
      <c r="H101" s="88">
        <f t="shared" si="20"/>
        <v>1.4988814317673378</v>
      </c>
      <c r="I101" s="361" t="s">
        <v>627</v>
      </c>
    </row>
    <row r="102" spans="1:11">
      <c r="A102" s="9" t="s">
        <v>240</v>
      </c>
      <c r="B102" s="7">
        <v>1160</v>
      </c>
      <c r="C102" s="171">
        <f>SUM(C103:C104)</f>
        <v>-110.5</v>
      </c>
      <c r="D102" s="171">
        <f>SUM(D103:D104)</f>
        <v>-8.4</v>
      </c>
      <c r="E102" s="171">
        <f>SUM(E103:E104)</f>
        <v>-156</v>
      </c>
      <c r="F102" s="281">
        <f>SUM(F103:F104)</f>
        <v>0</v>
      </c>
      <c r="G102" s="181">
        <f>F102-E102</f>
        <v>156</v>
      </c>
      <c r="H102" s="88">
        <f t="shared" si="20"/>
        <v>0</v>
      </c>
      <c r="I102" s="363"/>
    </row>
    <row r="103" spans="1:11" ht="18.75" customHeight="1">
      <c r="A103" s="160" t="s">
        <v>182</v>
      </c>
      <c r="B103" s="7">
        <v>1161</v>
      </c>
      <c r="C103" s="85"/>
      <c r="D103" s="85"/>
      <c r="E103" s="189"/>
      <c r="F103" s="178"/>
      <c r="G103" s="88"/>
      <c r="H103" s="88"/>
      <c r="I103" s="363"/>
    </row>
    <row r="104" spans="1:11" ht="49.5">
      <c r="A104" s="160" t="s">
        <v>633</v>
      </c>
      <c r="B104" s="7">
        <v>1162</v>
      </c>
      <c r="C104" s="171">
        <v>-110.5</v>
      </c>
      <c r="D104" s="171">
        <v>-8.4</v>
      </c>
      <c r="E104" s="171">
        <v>-156</v>
      </c>
      <c r="F104" s="181"/>
      <c r="G104" s="181">
        <f>F104-E104</f>
        <v>156</v>
      </c>
      <c r="H104" s="88">
        <f t="shared" si="20"/>
        <v>0</v>
      </c>
      <c r="I104" s="361" t="s">
        <v>627</v>
      </c>
    </row>
    <row r="105" spans="1:11" s="136" customFormat="1" ht="18.75" customHeight="1">
      <c r="A105" s="153" t="s">
        <v>92</v>
      </c>
      <c r="B105" s="8">
        <v>1170</v>
      </c>
      <c r="C105" s="186">
        <f>C94+C95+C97+C96+C98+C99+C102</f>
        <v>5208.9000000000287</v>
      </c>
      <c r="D105" s="186">
        <f>D94+D95+D97+D96+D98+D99+D102</f>
        <v>31029.500000000007</v>
      </c>
      <c r="E105" s="186">
        <f>E94+E95+E97+E96+E98+E99+E102</f>
        <v>6546</v>
      </c>
      <c r="F105" s="195">
        <f>F94+F95+F97+F96+F98+F99+F102</f>
        <v>6854.5000000000091</v>
      </c>
      <c r="G105" s="195">
        <f t="shared" ref="G105" si="21">F105-E105</f>
        <v>308.50000000000909</v>
      </c>
      <c r="H105" s="89">
        <f t="shared" si="20"/>
        <v>104.71280171096866</v>
      </c>
      <c r="I105" s="373"/>
    </row>
    <row r="106" spans="1:11" ht="18.75" customHeight="1">
      <c r="A106" s="9" t="s">
        <v>394</v>
      </c>
      <c r="B106" s="7">
        <v>1180</v>
      </c>
      <c r="C106" s="171"/>
      <c r="D106" s="171">
        <v>-5857.2</v>
      </c>
      <c r="E106" s="181"/>
      <c r="F106" s="181">
        <v>-1307</v>
      </c>
      <c r="G106" s="181">
        <f>F106-E106</f>
        <v>-1307</v>
      </c>
      <c r="H106" s="282" t="e">
        <f t="shared" si="20"/>
        <v>#DIV/0!</v>
      </c>
      <c r="I106" s="363"/>
      <c r="K106" s="191"/>
    </row>
    <row r="107" spans="1:11" ht="18.75" customHeight="1">
      <c r="A107" s="9" t="s">
        <v>416</v>
      </c>
      <c r="B107" s="7">
        <v>1181</v>
      </c>
      <c r="C107" s="171"/>
      <c r="D107" s="171"/>
      <c r="E107" s="181"/>
      <c r="F107" s="181"/>
      <c r="G107" s="88"/>
      <c r="H107" s="88"/>
      <c r="I107" s="363"/>
      <c r="K107" s="191"/>
    </row>
    <row r="108" spans="1:11" ht="37.5">
      <c r="A108" s="163" t="s">
        <v>417</v>
      </c>
      <c r="B108" s="7">
        <v>1190</v>
      </c>
      <c r="C108" s="86"/>
      <c r="D108" s="86"/>
      <c r="E108" s="106"/>
      <c r="F108" s="178"/>
      <c r="G108" s="88"/>
      <c r="H108" s="88"/>
      <c r="I108" s="363"/>
    </row>
    <row r="109" spans="1:11" ht="37.5">
      <c r="A109" s="163" t="s">
        <v>529</v>
      </c>
      <c r="B109" s="7">
        <v>1191</v>
      </c>
      <c r="C109" s="86"/>
      <c r="D109" s="86"/>
      <c r="E109" s="106"/>
      <c r="F109" s="178"/>
      <c r="G109" s="88"/>
      <c r="H109" s="88"/>
      <c r="I109" s="363"/>
    </row>
    <row r="110" spans="1:11" s="179" customFormat="1">
      <c r="A110" s="192" t="s">
        <v>93</v>
      </c>
      <c r="B110" s="193">
        <v>1200</v>
      </c>
      <c r="C110" s="124">
        <f>C111</f>
        <v>5208.9000000000287</v>
      </c>
      <c r="D110" s="124">
        <f>D111</f>
        <v>25172.300000000007</v>
      </c>
      <c r="E110" s="124">
        <f>E111</f>
        <v>6546</v>
      </c>
      <c r="F110" s="124">
        <f>F111</f>
        <v>5547.5000000000091</v>
      </c>
      <c r="G110" s="195">
        <f t="shared" ref="G110:G111" si="22">F110-E110</f>
        <v>-998.49999999999091</v>
      </c>
      <c r="H110" s="89">
        <f t="shared" si="20"/>
        <v>84.746410021387248</v>
      </c>
      <c r="I110" s="374"/>
    </row>
    <row r="111" spans="1:11" ht="18.75" customHeight="1">
      <c r="A111" s="160" t="s">
        <v>26</v>
      </c>
      <c r="B111" s="151">
        <v>1201</v>
      </c>
      <c r="C111" s="106">
        <f>C105+C106+C108+C109</f>
        <v>5208.9000000000287</v>
      </c>
      <c r="D111" s="86">
        <f>D105+D106+D108+D109</f>
        <v>25172.300000000007</v>
      </c>
      <c r="E111" s="106">
        <f>E105+E106+E108</f>
        <v>6546</v>
      </c>
      <c r="F111" s="106">
        <f>F105+F106+F108</f>
        <v>5547.5000000000091</v>
      </c>
      <c r="G111" s="181">
        <f t="shared" si="22"/>
        <v>-998.49999999999091</v>
      </c>
      <c r="H111" s="88">
        <f t="shared" si="20"/>
        <v>84.746410021387248</v>
      </c>
      <c r="I111" s="363"/>
    </row>
    <row r="112" spans="1:11" ht="18.75" customHeight="1">
      <c r="A112" s="160" t="s">
        <v>27</v>
      </c>
      <c r="B112" s="151">
        <v>1202</v>
      </c>
      <c r="C112" s="106"/>
      <c r="D112" s="86"/>
      <c r="E112" s="106"/>
      <c r="F112" s="178"/>
      <c r="G112" s="88"/>
      <c r="H112" s="88"/>
      <c r="I112" s="363"/>
    </row>
    <row r="113" spans="1:15" s="179" customFormat="1" ht="18.75" customHeight="1">
      <c r="A113" s="194" t="s">
        <v>19</v>
      </c>
      <c r="B113" s="193">
        <v>1210</v>
      </c>
      <c r="C113" s="277">
        <f>C9+C71+C95+C97+C99</f>
        <v>319236.20000000007</v>
      </c>
      <c r="D113" s="195">
        <f>D9+D71+D95+D97+D99</f>
        <v>276493.90000000002</v>
      </c>
      <c r="E113" s="277">
        <f>E9+E71+E95+E97+E99</f>
        <v>95957</v>
      </c>
      <c r="F113" s="195">
        <f>F9+F71+F95+F97+F99</f>
        <v>103278.8</v>
      </c>
      <c r="G113" s="195">
        <f t="shared" ref="G113" si="23">F113-E113</f>
        <v>7321.8000000000029</v>
      </c>
      <c r="H113" s="89">
        <f t="shared" si="20"/>
        <v>107.63029273528768</v>
      </c>
      <c r="I113" s="375"/>
    </row>
    <row r="114" spans="1:15" s="179" customFormat="1" ht="18.75" customHeight="1">
      <c r="A114" s="194" t="s">
        <v>109</v>
      </c>
      <c r="B114" s="193">
        <v>1220</v>
      </c>
      <c r="C114" s="277">
        <f>C13+C33+C63+C82+C96+C98+C102+C106</f>
        <v>-314027.3</v>
      </c>
      <c r="D114" s="195">
        <f>D13+D33+D63+D82+D96+D98+D102+D106</f>
        <v>-251321.60000000001</v>
      </c>
      <c r="E114" s="277">
        <f>E13+E33+E63+E82+E96+E98+E102+E106</f>
        <v>-89411</v>
      </c>
      <c r="F114" s="195">
        <f>F13+F33+F63+F82+F96+F98+F102+F106</f>
        <v>-97731.299999999988</v>
      </c>
      <c r="G114" s="195">
        <f>F114-E114</f>
        <v>-8320.2999999999884</v>
      </c>
      <c r="H114" s="89">
        <f t="shared" si="20"/>
        <v>109.30567827224837</v>
      </c>
      <c r="I114" s="375"/>
    </row>
    <row r="115" spans="1:15" s="123" customFormat="1" ht="18.75" customHeight="1">
      <c r="A115" s="180" t="s">
        <v>419</v>
      </c>
      <c r="B115" s="177">
        <v>1230</v>
      </c>
      <c r="C115" s="181"/>
      <c r="D115" s="181"/>
      <c r="E115" s="181"/>
      <c r="F115" s="181"/>
      <c r="G115" s="88"/>
      <c r="H115" s="88"/>
      <c r="I115" s="376"/>
    </row>
    <row r="116" spans="1:15" ht="18.75" customHeight="1">
      <c r="A116" s="402" t="s">
        <v>135</v>
      </c>
      <c r="B116" s="402"/>
      <c r="C116" s="402"/>
      <c r="D116" s="402"/>
      <c r="E116" s="402"/>
      <c r="F116" s="402"/>
      <c r="G116" s="402"/>
      <c r="H116" s="402"/>
      <c r="I116" s="402"/>
    </row>
    <row r="117" spans="1:15" s="123" customFormat="1" ht="37.5">
      <c r="A117" s="176" t="s">
        <v>622</v>
      </c>
      <c r="B117" s="177">
        <v>1300</v>
      </c>
      <c r="C117" s="106">
        <f>C94</f>
        <v>5092.5000000000291</v>
      </c>
      <c r="D117" s="106">
        <f>D94</f>
        <v>30915.900000000009</v>
      </c>
      <c r="E117" s="106">
        <f>E94</f>
        <v>6255</v>
      </c>
      <c r="F117" s="106">
        <f>F94</f>
        <v>6847.8000000000093</v>
      </c>
      <c r="G117" s="181">
        <f t="shared" ref="G117:G118" si="24">F117-E117</f>
        <v>592.80000000000928</v>
      </c>
      <c r="H117" s="88">
        <f>F117/E117*100</f>
        <v>109.4772182254198</v>
      </c>
      <c r="I117" s="376"/>
    </row>
    <row r="118" spans="1:15" s="123" customFormat="1" ht="18.75" customHeight="1">
      <c r="A118" s="176" t="s">
        <v>420</v>
      </c>
      <c r="B118" s="177">
        <v>1301</v>
      </c>
      <c r="C118" s="106">
        <f>C130</f>
        <v>8936.7000000000007</v>
      </c>
      <c r="D118" s="106">
        <f>D130</f>
        <v>9666.4</v>
      </c>
      <c r="E118" s="106">
        <f>E130</f>
        <v>3021</v>
      </c>
      <c r="F118" s="106">
        <f>F130</f>
        <v>3174.4000000000015</v>
      </c>
      <c r="G118" s="181">
        <f t="shared" si="24"/>
        <v>153.40000000000146</v>
      </c>
      <c r="H118" s="88">
        <f>F118/E118*100</f>
        <v>105.07778881165181</v>
      </c>
      <c r="I118" s="376"/>
    </row>
    <row r="119" spans="1:15" s="123" customFormat="1" ht="37.5">
      <c r="A119" s="176" t="s">
        <v>526</v>
      </c>
      <c r="B119" s="177">
        <v>1302</v>
      </c>
      <c r="C119" s="106"/>
      <c r="D119" s="106"/>
      <c r="E119" s="106"/>
      <c r="F119" s="106"/>
      <c r="G119" s="88"/>
      <c r="H119" s="88"/>
      <c r="I119" s="376"/>
      <c r="O119" s="123" t="s">
        <v>385</v>
      </c>
    </row>
    <row r="120" spans="1:15" s="123" customFormat="1" ht="37.5">
      <c r="A120" s="176" t="s">
        <v>527</v>
      </c>
      <c r="B120" s="177">
        <v>1303</v>
      </c>
      <c r="C120" s="106"/>
      <c r="D120" s="106"/>
      <c r="E120" s="106"/>
      <c r="F120" s="106"/>
      <c r="G120" s="88"/>
      <c r="H120" s="88"/>
      <c r="I120" s="376"/>
    </row>
    <row r="121" spans="1:15" s="123" customFormat="1" ht="37.5">
      <c r="A121" s="176" t="s">
        <v>528</v>
      </c>
      <c r="B121" s="177">
        <v>1304</v>
      </c>
      <c r="C121" s="106"/>
      <c r="D121" s="106"/>
      <c r="E121" s="106"/>
      <c r="F121" s="178"/>
      <c r="G121" s="88"/>
      <c r="H121" s="88"/>
      <c r="I121" s="376"/>
    </row>
    <row r="122" spans="1:15" s="123" customFormat="1" ht="40.5" customHeight="1">
      <c r="A122" s="176" t="s">
        <v>421</v>
      </c>
      <c r="B122" s="177">
        <v>1404</v>
      </c>
      <c r="C122" s="106"/>
      <c r="D122" s="106"/>
      <c r="E122" s="106"/>
      <c r="F122" s="178"/>
      <c r="G122" s="88"/>
      <c r="H122" s="88"/>
      <c r="I122" s="377"/>
    </row>
    <row r="123" spans="1:15" s="179" customFormat="1" ht="18.75" customHeight="1">
      <c r="A123" s="194" t="s">
        <v>125</v>
      </c>
      <c r="B123" s="193">
        <v>1310</v>
      </c>
      <c r="C123" s="124">
        <f>C117+C118-C119+C120+C122</f>
        <v>14029.20000000003</v>
      </c>
      <c r="D123" s="124">
        <f>D117+D118-D119+D120+D122</f>
        <v>40582.30000000001</v>
      </c>
      <c r="E123" s="124">
        <f>E117+E118-E119+E120+E122</f>
        <v>9276</v>
      </c>
      <c r="F123" s="124">
        <f>F117+F118-F119+F120+F122</f>
        <v>10022.200000000012</v>
      </c>
      <c r="G123" s="195">
        <f t="shared" ref="G123" si="25">F123-E123</f>
        <v>746.20000000001164</v>
      </c>
      <c r="H123" s="89">
        <f>F123/E123*100</f>
        <v>108.044415696421</v>
      </c>
      <c r="I123" s="375"/>
      <c r="K123" s="196"/>
    </row>
    <row r="124" spans="1:15" ht="18.75" customHeight="1">
      <c r="A124" s="402" t="s">
        <v>196</v>
      </c>
      <c r="B124" s="402"/>
      <c r="C124" s="402"/>
      <c r="D124" s="402"/>
      <c r="E124" s="402"/>
      <c r="F124" s="402"/>
      <c r="G124" s="402"/>
      <c r="H124" s="402"/>
      <c r="I124" s="402"/>
    </row>
    <row r="125" spans="1:15" ht="18.75" customHeight="1">
      <c r="A125" s="163" t="s">
        <v>422</v>
      </c>
      <c r="B125" s="7">
        <v>1400</v>
      </c>
      <c r="C125" s="85">
        <f>SUM(C126:C127)</f>
        <v>83823.8</v>
      </c>
      <c r="D125" s="85">
        <f t="shared" ref="D125:F125" si="26">SUM(D126:D127)</f>
        <v>88728.3</v>
      </c>
      <c r="E125" s="85">
        <f t="shared" si="26"/>
        <v>34795</v>
      </c>
      <c r="F125" s="85">
        <f t="shared" si="26"/>
        <v>41136.100000000006</v>
      </c>
      <c r="G125" s="181">
        <f t="shared" ref="G125:G132" si="27">F125-E125</f>
        <v>6341.1000000000058</v>
      </c>
      <c r="H125" s="88">
        <f>F125/E125*100</f>
        <v>118.22417013938787</v>
      </c>
      <c r="I125" s="355"/>
    </row>
    <row r="126" spans="1:15" ht="49.5">
      <c r="A126" s="160" t="s">
        <v>64</v>
      </c>
      <c r="B126" s="151">
        <v>1401</v>
      </c>
      <c r="C126" s="85">
        <v>31138</v>
      </c>
      <c r="D126" s="85">
        <v>36483.800000000003</v>
      </c>
      <c r="E126" s="178">
        <v>14629</v>
      </c>
      <c r="F126" s="178">
        <v>23045.100000000002</v>
      </c>
      <c r="G126" s="181">
        <f t="shared" si="27"/>
        <v>8416.1000000000022</v>
      </c>
      <c r="H126" s="88">
        <f t="shared" ref="H126:H132" si="28">F126/E126*100</f>
        <v>157.53024813726162</v>
      </c>
      <c r="I126" s="363" t="s">
        <v>705</v>
      </c>
    </row>
    <row r="127" spans="1:15">
      <c r="A127" s="160" t="s">
        <v>29</v>
      </c>
      <c r="B127" s="151">
        <v>1402</v>
      </c>
      <c r="C127" s="85">
        <v>52685.8</v>
      </c>
      <c r="D127" s="85">
        <v>52244.5</v>
      </c>
      <c r="E127" s="178">
        <v>20166</v>
      </c>
      <c r="F127" s="178">
        <v>18091</v>
      </c>
      <c r="G127" s="181">
        <f t="shared" si="27"/>
        <v>-2075</v>
      </c>
      <c r="H127" s="88">
        <f t="shared" si="28"/>
        <v>89.71040364970743</v>
      </c>
      <c r="I127" s="363" t="s">
        <v>669</v>
      </c>
    </row>
    <row r="128" spans="1:15" ht="70.5" customHeight="1">
      <c r="A128" s="163" t="s">
        <v>5</v>
      </c>
      <c r="B128" s="7">
        <v>1410</v>
      </c>
      <c r="C128" s="85">
        <v>77081.3</v>
      </c>
      <c r="D128" s="85">
        <v>98373.099999999991</v>
      </c>
      <c r="E128" s="178">
        <v>31675</v>
      </c>
      <c r="F128" s="178">
        <v>34667.999999999985</v>
      </c>
      <c r="G128" s="181">
        <f t="shared" si="27"/>
        <v>2992.9999999999854</v>
      </c>
      <c r="H128" s="88">
        <f t="shared" si="28"/>
        <v>109.44909234411992</v>
      </c>
      <c r="I128" s="369" t="s">
        <v>704</v>
      </c>
    </row>
    <row r="129" spans="1:9" ht="35.25" customHeight="1">
      <c r="A129" s="163" t="s">
        <v>6</v>
      </c>
      <c r="B129" s="7">
        <v>1420</v>
      </c>
      <c r="C129" s="85">
        <v>27954.6</v>
      </c>
      <c r="D129" s="85">
        <v>20752.5</v>
      </c>
      <c r="E129" s="178">
        <v>11815</v>
      </c>
      <c r="F129" s="178">
        <v>7152.9000000000015</v>
      </c>
      <c r="G129" s="181">
        <f t="shared" si="27"/>
        <v>-4662.0999999999985</v>
      </c>
      <c r="H129" s="88">
        <f t="shared" si="28"/>
        <v>60.54083791790098</v>
      </c>
      <c r="I129" s="362" t="s">
        <v>660</v>
      </c>
    </row>
    <row r="130" spans="1:9" ht="37.5" customHeight="1">
      <c r="A130" s="9" t="s">
        <v>7</v>
      </c>
      <c r="B130" s="11">
        <v>1430</v>
      </c>
      <c r="C130" s="187">
        <v>8936.7000000000007</v>
      </c>
      <c r="D130" s="187">
        <v>9666.4</v>
      </c>
      <c r="E130" s="178">
        <v>3021</v>
      </c>
      <c r="F130" s="178">
        <v>3174.4000000000015</v>
      </c>
      <c r="G130" s="181">
        <f t="shared" si="27"/>
        <v>153.40000000000146</v>
      </c>
      <c r="H130" s="88">
        <f t="shared" si="28"/>
        <v>105.07778881165181</v>
      </c>
      <c r="I130" s="364" t="s">
        <v>679</v>
      </c>
    </row>
    <row r="131" spans="1:9" s="123" customFormat="1">
      <c r="A131" s="180" t="s">
        <v>30</v>
      </c>
      <c r="B131" s="177">
        <v>1440</v>
      </c>
      <c r="C131" s="189">
        <v>24344.6</v>
      </c>
      <c r="D131" s="189">
        <v>27586.5</v>
      </c>
      <c r="E131" s="178">
        <v>7800</v>
      </c>
      <c r="F131" s="178">
        <v>10291.599999999999</v>
      </c>
      <c r="G131" s="181">
        <f t="shared" si="27"/>
        <v>2491.5999999999985</v>
      </c>
      <c r="H131" s="88">
        <f t="shared" si="28"/>
        <v>131.94358974358974</v>
      </c>
      <c r="I131" s="364"/>
    </row>
    <row r="132" spans="1:9" s="136" customFormat="1" ht="18.75" customHeight="1">
      <c r="A132" s="153" t="s">
        <v>51</v>
      </c>
      <c r="B132" s="44">
        <v>1450</v>
      </c>
      <c r="C132" s="197">
        <f>SUM(C128:C131)+C125</f>
        <v>222141</v>
      </c>
      <c r="D132" s="197">
        <f>SUM(D128:D131)+D125</f>
        <v>245106.8</v>
      </c>
      <c r="E132" s="198">
        <f>SUM(E128:E131)+E125</f>
        <v>89106</v>
      </c>
      <c r="F132" s="198">
        <f>SUM(F128:F131)+F125</f>
        <v>96423</v>
      </c>
      <c r="G132" s="195">
        <f t="shared" si="27"/>
        <v>7317</v>
      </c>
      <c r="H132" s="89">
        <f t="shared" si="28"/>
        <v>108.21156824456266</v>
      </c>
      <c r="I132" s="356"/>
    </row>
    <row r="133" spans="1:9" s="136" customFormat="1" ht="18.75" customHeight="1">
      <c r="A133" s="50"/>
      <c r="B133" s="59"/>
      <c r="C133" s="200"/>
      <c r="D133" s="200"/>
      <c r="E133" s="201"/>
      <c r="F133" s="201"/>
      <c r="G133" s="202"/>
      <c r="H133" s="202"/>
    </row>
    <row r="134" spans="1:9" s="136" customFormat="1" ht="18.75" customHeight="1">
      <c r="A134" s="50"/>
      <c r="B134" s="59"/>
      <c r="C134" s="200"/>
      <c r="D134" s="200"/>
      <c r="E134" s="201"/>
      <c r="F134" s="201"/>
      <c r="G134" s="202"/>
      <c r="H134" s="202"/>
    </row>
    <row r="135" spans="1:9" s="136" customFormat="1" ht="18.75" customHeight="1">
      <c r="A135" s="50"/>
      <c r="B135" s="59"/>
      <c r="C135" s="200"/>
      <c r="D135" s="200"/>
      <c r="E135" s="201"/>
      <c r="F135" s="201"/>
      <c r="G135" s="202"/>
      <c r="H135" s="202"/>
    </row>
    <row r="136" spans="1:9" s="136" customFormat="1" ht="18.75" customHeight="1">
      <c r="A136" s="50"/>
      <c r="B136" s="59"/>
      <c r="C136" s="200"/>
      <c r="D136" s="200"/>
      <c r="E136" s="201"/>
      <c r="F136" s="201"/>
      <c r="G136" s="202"/>
      <c r="H136" s="202"/>
    </row>
    <row r="137" spans="1:9" s="136" customFormat="1" ht="18.75" customHeight="1">
      <c r="A137" s="50"/>
      <c r="B137" s="59"/>
      <c r="C137" s="200"/>
      <c r="D137" s="200"/>
      <c r="E137" s="201"/>
      <c r="F137" s="201"/>
      <c r="G137" s="202"/>
      <c r="H137" s="202"/>
    </row>
    <row r="138" spans="1:9" s="117" customFormat="1" ht="27.75" customHeight="1">
      <c r="A138" s="169" t="s">
        <v>423</v>
      </c>
      <c r="B138" s="115"/>
      <c r="C138" s="116"/>
      <c r="D138" s="391" t="s">
        <v>540</v>
      </c>
      <c r="E138" s="391"/>
      <c r="F138" s="391"/>
      <c r="H138" s="118"/>
      <c r="I138" s="118" t="s">
        <v>637</v>
      </c>
    </row>
    <row r="139" spans="1:9" s="137" customFormat="1">
      <c r="A139" s="63" t="s">
        <v>539</v>
      </c>
      <c r="B139" s="63"/>
      <c r="C139" s="63"/>
      <c r="D139" s="388" t="s">
        <v>72</v>
      </c>
      <c r="E139" s="388"/>
      <c r="F139" s="388"/>
      <c r="G139" s="107"/>
      <c r="H139" s="168"/>
      <c r="I139" s="358" t="s">
        <v>378</v>
      </c>
    </row>
    <row r="140" spans="1:9" ht="18.75" customHeight="1">
      <c r="A140" s="22"/>
      <c r="C140" s="203"/>
      <c r="D140" s="204"/>
      <c r="E140" s="205"/>
      <c r="F140" s="205"/>
      <c r="G140" s="204"/>
      <c r="H140" s="204"/>
    </row>
    <row r="141" spans="1:9">
      <c r="A141" s="22"/>
      <c r="C141" s="203"/>
      <c r="D141" s="204"/>
      <c r="E141" s="205"/>
      <c r="F141" s="205"/>
      <c r="G141" s="204"/>
      <c r="H141" s="204"/>
    </row>
    <row r="142" spans="1:9">
      <c r="A142" s="22"/>
      <c r="C142" s="203"/>
      <c r="D142" s="204"/>
      <c r="E142" s="205"/>
      <c r="F142" s="205"/>
      <c r="G142" s="204"/>
      <c r="H142" s="204"/>
    </row>
    <row r="143" spans="1:9">
      <c r="A143" s="22"/>
      <c r="C143" s="203"/>
      <c r="D143" s="204"/>
      <c r="E143" s="205"/>
      <c r="F143" s="205"/>
      <c r="G143" s="204"/>
      <c r="H143" s="204"/>
    </row>
    <row r="144" spans="1:9">
      <c r="A144" s="22"/>
      <c r="C144" s="203"/>
      <c r="D144" s="204"/>
      <c r="E144" s="205"/>
      <c r="F144" s="205"/>
      <c r="G144" s="204"/>
      <c r="H144" s="204"/>
    </row>
    <row r="145" spans="1:8">
      <c r="A145" s="22"/>
      <c r="C145" s="203"/>
      <c r="D145" s="204"/>
      <c r="E145" s="205"/>
      <c r="F145" s="205"/>
      <c r="G145" s="204"/>
      <c r="H145" s="204"/>
    </row>
    <row r="146" spans="1:8">
      <c r="A146" s="22"/>
      <c r="C146" s="203"/>
      <c r="D146" s="204"/>
      <c r="E146" s="205"/>
      <c r="F146" s="205"/>
      <c r="G146" s="204"/>
      <c r="H146" s="204"/>
    </row>
    <row r="147" spans="1:8">
      <c r="A147" s="22"/>
      <c r="C147" s="203"/>
      <c r="D147" s="204"/>
      <c r="E147" s="205"/>
      <c r="F147" s="205"/>
      <c r="G147" s="204"/>
      <c r="H147" s="204"/>
    </row>
    <row r="148" spans="1:8">
      <c r="A148" s="22"/>
      <c r="C148" s="203"/>
      <c r="D148" s="204"/>
      <c r="E148" s="205"/>
      <c r="F148" s="205"/>
      <c r="G148" s="204"/>
      <c r="H148" s="204"/>
    </row>
    <row r="149" spans="1:8">
      <c r="A149" s="22"/>
      <c r="C149" s="203"/>
      <c r="D149" s="204"/>
      <c r="E149" s="205"/>
      <c r="F149" s="205"/>
      <c r="G149" s="204"/>
      <c r="H149" s="204"/>
    </row>
    <row r="150" spans="1:8">
      <c r="A150" s="22"/>
      <c r="C150" s="203"/>
      <c r="D150" s="204"/>
      <c r="E150" s="205"/>
      <c r="F150" s="205"/>
      <c r="G150" s="204"/>
      <c r="H150" s="204"/>
    </row>
    <row r="151" spans="1:8">
      <c r="A151" s="22"/>
      <c r="C151" s="203"/>
      <c r="D151" s="204"/>
      <c r="E151" s="205"/>
      <c r="F151" s="205"/>
      <c r="G151" s="204"/>
      <c r="H151" s="204"/>
    </row>
    <row r="152" spans="1:8">
      <c r="A152" s="22"/>
      <c r="C152" s="203"/>
      <c r="D152" s="204"/>
      <c r="E152" s="205"/>
      <c r="F152" s="205"/>
      <c r="G152" s="204"/>
      <c r="H152" s="204"/>
    </row>
    <row r="153" spans="1:8">
      <c r="A153" s="22"/>
      <c r="C153" s="203"/>
      <c r="D153" s="204"/>
      <c r="E153" s="205"/>
      <c r="F153" s="205"/>
      <c r="G153" s="204"/>
      <c r="H153" s="204"/>
    </row>
    <row r="154" spans="1:8">
      <c r="A154" s="22"/>
      <c r="C154" s="203"/>
      <c r="D154" s="204"/>
      <c r="E154" s="205"/>
      <c r="F154" s="205"/>
      <c r="G154" s="204"/>
      <c r="H154" s="204"/>
    </row>
    <row r="155" spans="1:8">
      <c r="A155" s="22"/>
      <c r="C155" s="203"/>
      <c r="D155" s="204"/>
      <c r="E155" s="205"/>
      <c r="F155" s="205"/>
      <c r="G155" s="204"/>
      <c r="H155" s="204"/>
    </row>
    <row r="156" spans="1:8">
      <c r="A156" s="22"/>
      <c r="C156" s="203"/>
      <c r="D156" s="204"/>
      <c r="E156" s="205"/>
      <c r="F156" s="205"/>
      <c r="G156" s="204"/>
      <c r="H156" s="204"/>
    </row>
    <row r="157" spans="1:8">
      <c r="A157" s="22"/>
      <c r="C157" s="203"/>
      <c r="D157" s="204"/>
      <c r="E157" s="205"/>
      <c r="F157" s="205"/>
      <c r="G157" s="204"/>
      <c r="H157" s="204"/>
    </row>
    <row r="158" spans="1:8">
      <c r="A158" s="22"/>
      <c r="C158" s="203"/>
      <c r="D158" s="204"/>
      <c r="E158" s="205"/>
      <c r="F158" s="205"/>
      <c r="G158" s="204"/>
      <c r="H158" s="204"/>
    </row>
    <row r="159" spans="1:8">
      <c r="A159" s="22"/>
      <c r="C159" s="203"/>
      <c r="D159" s="204"/>
      <c r="E159" s="205"/>
      <c r="F159" s="205"/>
      <c r="G159" s="204"/>
      <c r="H159" s="204"/>
    </row>
    <row r="160" spans="1:8">
      <c r="A160" s="22"/>
      <c r="C160" s="203"/>
      <c r="D160" s="204"/>
      <c r="E160" s="205"/>
      <c r="F160" s="205"/>
      <c r="G160" s="204"/>
      <c r="H160" s="204"/>
    </row>
    <row r="161" spans="1:8">
      <c r="A161" s="22"/>
      <c r="C161" s="203"/>
      <c r="D161" s="204"/>
      <c r="E161" s="205"/>
      <c r="F161" s="205"/>
      <c r="G161" s="204"/>
      <c r="H161" s="204"/>
    </row>
    <row r="162" spans="1:8">
      <c r="A162" s="22"/>
      <c r="C162" s="203"/>
      <c r="D162" s="204"/>
      <c r="E162" s="205"/>
      <c r="F162" s="205"/>
      <c r="G162" s="204"/>
      <c r="H162" s="204"/>
    </row>
    <row r="163" spans="1:8">
      <c r="A163" s="22"/>
      <c r="C163" s="203"/>
      <c r="D163" s="204"/>
      <c r="E163" s="205"/>
      <c r="F163" s="205"/>
      <c r="G163" s="204"/>
      <c r="H163" s="204"/>
    </row>
    <row r="164" spans="1:8">
      <c r="A164" s="22"/>
      <c r="C164" s="203"/>
      <c r="D164" s="204"/>
      <c r="E164" s="205"/>
      <c r="F164" s="205"/>
      <c r="G164" s="204"/>
      <c r="H164" s="204"/>
    </row>
    <row r="165" spans="1:8">
      <c r="A165" s="22"/>
      <c r="C165" s="203"/>
      <c r="D165" s="204"/>
      <c r="E165" s="205"/>
      <c r="F165" s="205"/>
      <c r="G165" s="204"/>
      <c r="H165" s="204"/>
    </row>
    <row r="166" spans="1:8">
      <c r="A166" s="22"/>
      <c r="C166" s="203"/>
      <c r="D166" s="204"/>
      <c r="E166" s="205"/>
      <c r="F166" s="205"/>
      <c r="G166" s="204"/>
      <c r="H166" s="204"/>
    </row>
    <row r="167" spans="1:8">
      <c r="A167" s="22"/>
      <c r="C167" s="203"/>
      <c r="D167" s="204"/>
      <c r="E167" s="205"/>
      <c r="F167" s="205"/>
      <c r="G167" s="204"/>
      <c r="H167" s="204"/>
    </row>
    <row r="168" spans="1:8">
      <c r="A168" s="22"/>
      <c r="C168" s="203"/>
      <c r="D168" s="204"/>
      <c r="E168" s="205"/>
      <c r="F168" s="205"/>
      <c r="G168" s="204"/>
      <c r="H168" s="204"/>
    </row>
    <row r="169" spans="1:8">
      <c r="A169" s="22"/>
      <c r="C169" s="203"/>
      <c r="D169" s="204"/>
      <c r="E169" s="205"/>
      <c r="F169" s="205"/>
      <c r="G169" s="204"/>
      <c r="H169" s="204"/>
    </row>
    <row r="170" spans="1:8">
      <c r="A170" s="22"/>
      <c r="C170" s="203"/>
      <c r="D170" s="204"/>
      <c r="E170" s="205"/>
      <c r="F170" s="205"/>
      <c r="G170" s="204"/>
      <c r="H170" s="204"/>
    </row>
    <row r="171" spans="1:8">
      <c r="A171" s="22"/>
      <c r="C171" s="203"/>
      <c r="D171" s="204"/>
      <c r="E171" s="205"/>
      <c r="F171" s="205"/>
      <c r="G171" s="204"/>
      <c r="H171" s="204"/>
    </row>
    <row r="172" spans="1:8">
      <c r="A172" s="22"/>
      <c r="C172" s="203"/>
      <c r="D172" s="204"/>
      <c r="E172" s="205"/>
      <c r="F172" s="205"/>
      <c r="G172" s="204"/>
      <c r="H172" s="204"/>
    </row>
    <row r="173" spans="1:8">
      <c r="A173" s="22"/>
      <c r="C173" s="203"/>
      <c r="D173" s="204"/>
      <c r="E173" s="205"/>
      <c r="F173" s="205"/>
      <c r="G173" s="204"/>
      <c r="H173" s="204"/>
    </row>
    <row r="174" spans="1:8">
      <c r="A174" s="22"/>
      <c r="C174" s="203"/>
      <c r="D174" s="204"/>
      <c r="E174" s="205"/>
      <c r="F174" s="205"/>
      <c r="G174" s="204"/>
      <c r="H174" s="204"/>
    </row>
    <row r="175" spans="1:8">
      <c r="A175" s="22"/>
      <c r="C175" s="203"/>
      <c r="D175" s="204"/>
      <c r="E175" s="205"/>
      <c r="F175" s="205"/>
      <c r="G175" s="204"/>
      <c r="H175" s="204"/>
    </row>
    <row r="176" spans="1:8">
      <c r="A176" s="22"/>
      <c r="C176" s="203"/>
      <c r="D176" s="204"/>
      <c r="E176" s="205"/>
      <c r="F176" s="205"/>
      <c r="G176" s="204"/>
      <c r="H176" s="204"/>
    </row>
    <row r="177" spans="1:8">
      <c r="A177" s="22"/>
      <c r="C177" s="203"/>
      <c r="D177" s="204"/>
      <c r="E177" s="205"/>
      <c r="F177" s="205"/>
      <c r="G177" s="204"/>
      <c r="H177" s="204"/>
    </row>
    <row r="178" spans="1:8">
      <c r="A178" s="22"/>
      <c r="C178" s="203"/>
      <c r="D178" s="204"/>
      <c r="E178" s="205"/>
      <c r="F178" s="205"/>
      <c r="G178" s="204"/>
      <c r="H178" s="204"/>
    </row>
    <row r="179" spans="1:8">
      <c r="A179" s="22"/>
      <c r="C179" s="203"/>
      <c r="D179" s="204"/>
      <c r="E179" s="205"/>
      <c r="F179" s="205"/>
      <c r="G179" s="204"/>
      <c r="H179" s="204"/>
    </row>
    <row r="180" spans="1:8">
      <c r="A180" s="22"/>
      <c r="C180" s="203"/>
      <c r="D180" s="204"/>
      <c r="E180" s="205"/>
      <c r="F180" s="205"/>
      <c r="G180" s="204"/>
      <c r="H180" s="204"/>
    </row>
    <row r="181" spans="1:8">
      <c r="A181" s="22"/>
      <c r="C181" s="203"/>
      <c r="D181" s="204"/>
      <c r="E181" s="205"/>
      <c r="F181" s="205"/>
      <c r="G181" s="204"/>
      <c r="H181" s="204"/>
    </row>
    <row r="182" spans="1:8">
      <c r="A182" s="22"/>
      <c r="C182" s="203"/>
      <c r="D182" s="204"/>
      <c r="E182" s="205"/>
      <c r="F182" s="205"/>
      <c r="G182" s="204"/>
      <c r="H182" s="204"/>
    </row>
    <row r="183" spans="1:8">
      <c r="A183" s="22"/>
      <c r="C183" s="203"/>
      <c r="D183" s="204"/>
      <c r="E183" s="205"/>
      <c r="F183" s="205"/>
      <c r="G183" s="204"/>
      <c r="H183" s="204"/>
    </row>
    <row r="184" spans="1:8">
      <c r="A184" s="22"/>
      <c r="C184" s="203"/>
      <c r="D184" s="204"/>
      <c r="E184" s="205"/>
      <c r="F184" s="205"/>
      <c r="G184" s="204"/>
      <c r="H184" s="204"/>
    </row>
    <row r="185" spans="1:8">
      <c r="A185" s="22"/>
      <c r="C185" s="203"/>
      <c r="D185" s="204"/>
      <c r="E185" s="205"/>
      <c r="F185" s="205"/>
      <c r="G185" s="204"/>
      <c r="H185" s="204"/>
    </row>
    <row r="186" spans="1:8">
      <c r="A186" s="22"/>
      <c r="C186" s="203"/>
      <c r="D186" s="204"/>
      <c r="E186" s="205"/>
      <c r="F186" s="205"/>
      <c r="G186" s="204"/>
      <c r="H186" s="204"/>
    </row>
    <row r="187" spans="1:8">
      <c r="A187" s="22"/>
      <c r="C187" s="203"/>
      <c r="D187" s="204"/>
      <c r="E187" s="205"/>
      <c r="F187" s="205"/>
      <c r="G187" s="204"/>
      <c r="H187" s="204"/>
    </row>
    <row r="188" spans="1:8">
      <c r="A188" s="22"/>
      <c r="C188" s="203"/>
      <c r="D188" s="204"/>
      <c r="E188" s="205"/>
      <c r="F188" s="205"/>
      <c r="G188" s="204"/>
      <c r="H188" s="204"/>
    </row>
    <row r="189" spans="1:8">
      <c r="A189" s="22"/>
      <c r="C189" s="203"/>
      <c r="D189" s="204"/>
      <c r="E189" s="205"/>
      <c r="F189" s="205"/>
      <c r="G189" s="204"/>
      <c r="H189" s="204"/>
    </row>
    <row r="190" spans="1:8">
      <c r="A190" s="22"/>
      <c r="C190" s="203"/>
      <c r="D190" s="204"/>
      <c r="E190" s="205"/>
      <c r="F190" s="205"/>
      <c r="G190" s="204"/>
      <c r="H190" s="204"/>
    </row>
    <row r="191" spans="1:8">
      <c r="A191" s="22"/>
      <c r="C191" s="203"/>
      <c r="D191" s="204"/>
      <c r="E191" s="205"/>
      <c r="F191" s="205"/>
      <c r="G191" s="204"/>
      <c r="H191" s="204"/>
    </row>
    <row r="192" spans="1:8">
      <c r="A192" s="22"/>
      <c r="C192" s="203"/>
      <c r="D192" s="204"/>
      <c r="E192" s="205"/>
      <c r="F192" s="205"/>
      <c r="G192" s="204"/>
      <c r="H192" s="204"/>
    </row>
    <row r="193" spans="1:22">
      <c r="A193" s="22"/>
      <c r="C193" s="203"/>
      <c r="D193" s="204"/>
      <c r="E193" s="205"/>
      <c r="F193" s="205"/>
      <c r="G193" s="204"/>
      <c r="H193" s="204"/>
    </row>
    <row r="194" spans="1:22">
      <c r="A194" s="47"/>
    </row>
    <row r="195" spans="1:22">
      <c r="A195" s="47"/>
    </row>
    <row r="196" spans="1:22" s="149" customFormat="1">
      <c r="A196" s="47"/>
      <c r="D196" s="284"/>
      <c r="E196" s="206"/>
      <c r="F196" s="123"/>
      <c r="G196" s="157"/>
      <c r="H196" s="157"/>
      <c r="I196" s="354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</row>
    <row r="197" spans="1:22" s="149" customFormat="1">
      <c r="A197" s="47"/>
      <c r="D197" s="284"/>
      <c r="E197" s="206"/>
      <c r="F197" s="123"/>
      <c r="G197" s="157"/>
      <c r="H197" s="157"/>
      <c r="I197" s="354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</row>
    <row r="198" spans="1:22" s="149" customFormat="1">
      <c r="A198" s="47"/>
      <c r="D198" s="284"/>
      <c r="E198" s="206"/>
      <c r="F198" s="123"/>
      <c r="G198" s="157"/>
      <c r="H198" s="157"/>
      <c r="I198" s="354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</row>
    <row r="199" spans="1:22" s="149" customFormat="1">
      <c r="A199" s="47"/>
      <c r="D199" s="284"/>
      <c r="E199" s="206"/>
      <c r="F199" s="123"/>
      <c r="G199" s="157"/>
      <c r="H199" s="157"/>
      <c r="I199" s="354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</row>
    <row r="200" spans="1:22" s="149" customFormat="1">
      <c r="A200" s="47"/>
      <c r="D200" s="284"/>
      <c r="E200" s="206"/>
      <c r="F200" s="123"/>
      <c r="G200" s="157"/>
      <c r="H200" s="157"/>
      <c r="I200" s="354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</row>
    <row r="201" spans="1:22" s="149" customFormat="1">
      <c r="A201" s="47"/>
      <c r="D201" s="284"/>
      <c r="E201" s="206"/>
      <c r="F201" s="123"/>
      <c r="G201" s="157"/>
      <c r="H201" s="157"/>
      <c r="I201" s="354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</row>
    <row r="202" spans="1:22" s="149" customFormat="1">
      <c r="A202" s="47"/>
      <c r="D202" s="284"/>
      <c r="E202" s="206"/>
      <c r="F202" s="123"/>
      <c r="G202" s="157"/>
      <c r="H202" s="157"/>
      <c r="I202" s="354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</row>
    <row r="203" spans="1:22" s="149" customFormat="1">
      <c r="A203" s="47"/>
      <c r="D203" s="284"/>
      <c r="E203" s="206"/>
      <c r="F203" s="123"/>
      <c r="G203" s="157"/>
      <c r="H203" s="157"/>
      <c r="I203" s="354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</row>
    <row r="204" spans="1:22" s="149" customFormat="1">
      <c r="A204" s="47"/>
      <c r="D204" s="284"/>
      <c r="E204" s="206"/>
      <c r="F204" s="123"/>
      <c r="G204" s="157"/>
      <c r="H204" s="157"/>
      <c r="I204" s="354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</row>
    <row r="205" spans="1:22" s="149" customFormat="1">
      <c r="A205" s="47"/>
      <c r="D205" s="284"/>
      <c r="E205" s="206"/>
      <c r="F205" s="123"/>
      <c r="G205" s="157"/>
      <c r="H205" s="157"/>
      <c r="I205" s="354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</row>
    <row r="206" spans="1:22" s="149" customFormat="1">
      <c r="A206" s="47"/>
      <c r="D206" s="284"/>
      <c r="E206" s="206"/>
      <c r="F206" s="123"/>
      <c r="G206" s="157"/>
      <c r="H206" s="157"/>
      <c r="I206" s="354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</row>
    <row r="207" spans="1:22" s="149" customFormat="1">
      <c r="A207" s="47"/>
      <c r="D207" s="284"/>
      <c r="E207" s="206"/>
      <c r="F207" s="123"/>
      <c r="G207" s="157"/>
      <c r="H207" s="157"/>
      <c r="I207" s="354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</row>
    <row r="208" spans="1:22" s="149" customFormat="1">
      <c r="A208" s="47"/>
      <c r="D208" s="284"/>
      <c r="E208" s="206"/>
      <c r="F208" s="123"/>
      <c r="G208" s="157"/>
      <c r="H208" s="157"/>
      <c r="I208" s="354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</row>
    <row r="209" spans="1:22" s="149" customFormat="1">
      <c r="A209" s="47"/>
      <c r="D209" s="284"/>
      <c r="E209" s="206"/>
      <c r="F209" s="123"/>
      <c r="G209" s="157"/>
      <c r="H209" s="157"/>
      <c r="I209" s="354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</row>
    <row r="210" spans="1:22" s="149" customFormat="1">
      <c r="A210" s="47"/>
      <c r="D210" s="284"/>
      <c r="E210" s="206"/>
      <c r="F210" s="123"/>
      <c r="G210" s="157"/>
      <c r="H210" s="157"/>
      <c r="I210" s="354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</row>
    <row r="211" spans="1:22" s="149" customFormat="1">
      <c r="A211" s="47"/>
      <c r="D211" s="284"/>
      <c r="E211" s="206"/>
      <c r="F211" s="123"/>
      <c r="G211" s="157"/>
      <c r="H211" s="157"/>
      <c r="I211" s="354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</row>
    <row r="212" spans="1:22" s="149" customFormat="1">
      <c r="A212" s="47"/>
      <c r="D212" s="284"/>
      <c r="E212" s="206"/>
      <c r="F212" s="123"/>
      <c r="G212" s="157"/>
      <c r="H212" s="157"/>
      <c r="I212" s="354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</row>
    <row r="213" spans="1:22" s="149" customFormat="1">
      <c r="A213" s="47"/>
      <c r="D213" s="284"/>
      <c r="E213" s="206"/>
      <c r="F213" s="123"/>
      <c r="G213" s="157"/>
      <c r="H213" s="157"/>
      <c r="I213" s="354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</row>
    <row r="214" spans="1:22" s="149" customFormat="1">
      <c r="A214" s="47"/>
      <c r="D214" s="284"/>
      <c r="E214" s="206"/>
      <c r="F214" s="123"/>
      <c r="G214" s="157"/>
      <c r="H214" s="157"/>
      <c r="I214" s="354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</row>
    <row r="215" spans="1:22" s="149" customFormat="1">
      <c r="A215" s="47"/>
      <c r="D215" s="284"/>
      <c r="E215" s="206"/>
      <c r="F215" s="123"/>
      <c r="G215" s="157"/>
      <c r="H215" s="157"/>
      <c r="I215" s="354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</row>
    <row r="216" spans="1:22" s="149" customFormat="1">
      <c r="A216" s="47"/>
      <c r="D216" s="284"/>
      <c r="E216" s="206"/>
      <c r="F216" s="123"/>
      <c r="G216" s="157"/>
      <c r="H216" s="157"/>
      <c r="I216" s="354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</row>
    <row r="217" spans="1:22" s="149" customFormat="1">
      <c r="A217" s="47"/>
      <c r="D217" s="284"/>
      <c r="E217" s="206"/>
      <c r="F217" s="123"/>
      <c r="G217" s="157"/>
      <c r="H217" s="157"/>
      <c r="I217" s="354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</row>
    <row r="218" spans="1:22" s="149" customFormat="1">
      <c r="A218" s="47"/>
      <c r="D218" s="284"/>
      <c r="E218" s="206"/>
      <c r="F218" s="123"/>
      <c r="G218" s="157"/>
      <c r="H218" s="157"/>
      <c r="I218" s="354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</row>
    <row r="219" spans="1:22" s="149" customFormat="1">
      <c r="A219" s="47"/>
      <c r="D219" s="284"/>
      <c r="E219" s="206"/>
      <c r="F219" s="123"/>
      <c r="G219" s="157"/>
      <c r="H219" s="157"/>
      <c r="I219" s="354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</row>
    <row r="220" spans="1:22" s="149" customFormat="1">
      <c r="A220" s="47"/>
      <c r="D220" s="284"/>
      <c r="E220" s="206"/>
      <c r="F220" s="123"/>
      <c r="G220" s="157"/>
      <c r="H220" s="157"/>
      <c r="I220" s="354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</row>
    <row r="221" spans="1:22" s="149" customFormat="1">
      <c r="A221" s="47"/>
      <c r="D221" s="284"/>
      <c r="E221" s="206"/>
      <c r="F221" s="123"/>
      <c r="G221" s="157"/>
      <c r="H221" s="157"/>
      <c r="I221" s="354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</row>
    <row r="222" spans="1:22" s="149" customFormat="1">
      <c r="A222" s="47"/>
      <c r="D222" s="284"/>
      <c r="E222" s="206"/>
      <c r="F222" s="123"/>
      <c r="G222" s="157"/>
      <c r="H222" s="157"/>
      <c r="I222" s="354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</row>
    <row r="223" spans="1:22" s="149" customFormat="1">
      <c r="A223" s="47"/>
      <c r="D223" s="284"/>
      <c r="E223" s="206"/>
      <c r="F223" s="123"/>
      <c r="G223" s="157"/>
      <c r="H223" s="157"/>
      <c r="I223" s="354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</row>
    <row r="224" spans="1:22" s="149" customFormat="1">
      <c r="A224" s="47"/>
      <c r="D224" s="284"/>
      <c r="E224" s="206"/>
      <c r="F224" s="123"/>
      <c r="G224" s="157"/>
      <c r="H224" s="157"/>
      <c r="I224" s="354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</row>
    <row r="225" spans="1:22" s="149" customFormat="1">
      <c r="A225" s="47"/>
      <c r="D225" s="284"/>
      <c r="E225" s="206"/>
      <c r="F225" s="123"/>
      <c r="G225" s="157"/>
      <c r="H225" s="157"/>
      <c r="I225" s="354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</row>
    <row r="226" spans="1:22" s="149" customFormat="1">
      <c r="A226" s="47"/>
      <c r="D226" s="284"/>
      <c r="E226" s="206"/>
      <c r="F226" s="123"/>
      <c r="G226" s="157"/>
      <c r="H226" s="157"/>
      <c r="I226" s="354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</row>
    <row r="227" spans="1:22" s="149" customFormat="1">
      <c r="A227" s="47"/>
      <c r="D227" s="284"/>
      <c r="E227" s="206"/>
      <c r="F227" s="123"/>
      <c r="G227" s="157"/>
      <c r="H227" s="157"/>
      <c r="I227" s="354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</row>
    <row r="228" spans="1:22" s="149" customFormat="1">
      <c r="A228" s="47"/>
      <c r="D228" s="284"/>
      <c r="E228" s="206"/>
      <c r="F228" s="123"/>
      <c r="G228" s="157"/>
      <c r="H228" s="157"/>
      <c r="I228" s="354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</row>
    <row r="229" spans="1:22" s="149" customFormat="1">
      <c r="A229" s="47"/>
      <c r="D229" s="284"/>
      <c r="E229" s="206"/>
      <c r="F229" s="123"/>
      <c r="G229" s="157"/>
      <c r="H229" s="157"/>
      <c r="I229" s="354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</row>
    <row r="230" spans="1:22" s="149" customFormat="1">
      <c r="A230" s="47"/>
      <c r="D230" s="284"/>
      <c r="E230" s="206"/>
      <c r="F230" s="123"/>
      <c r="G230" s="157"/>
      <c r="H230" s="157"/>
      <c r="I230" s="354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</row>
    <row r="231" spans="1:22" s="149" customFormat="1">
      <c r="A231" s="47"/>
      <c r="D231" s="284"/>
      <c r="E231" s="206"/>
      <c r="F231" s="123"/>
      <c r="G231" s="157"/>
      <c r="H231" s="157"/>
      <c r="I231" s="354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</row>
    <row r="232" spans="1:22" s="149" customFormat="1">
      <c r="A232" s="47"/>
      <c r="D232" s="284"/>
      <c r="E232" s="206"/>
      <c r="F232" s="123"/>
      <c r="G232" s="157"/>
      <c r="H232" s="157"/>
      <c r="I232" s="354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</row>
    <row r="233" spans="1:22" s="149" customFormat="1">
      <c r="A233" s="47"/>
      <c r="D233" s="284"/>
      <c r="E233" s="206"/>
      <c r="F233" s="123"/>
      <c r="G233" s="157"/>
      <c r="H233" s="157"/>
      <c r="I233" s="354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</row>
    <row r="234" spans="1:22" s="149" customFormat="1">
      <c r="A234" s="47"/>
      <c r="D234" s="284"/>
      <c r="E234" s="206"/>
      <c r="F234" s="123"/>
      <c r="G234" s="157"/>
      <c r="H234" s="157"/>
      <c r="I234" s="354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</row>
    <row r="235" spans="1:22" s="149" customFormat="1">
      <c r="A235" s="47"/>
      <c r="D235" s="284"/>
      <c r="E235" s="206"/>
      <c r="F235" s="123"/>
      <c r="G235" s="157"/>
      <c r="H235" s="157"/>
      <c r="I235" s="354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</row>
    <row r="236" spans="1:22" s="149" customFormat="1">
      <c r="A236" s="47"/>
      <c r="D236" s="284"/>
      <c r="E236" s="206"/>
      <c r="F236" s="123"/>
      <c r="G236" s="157"/>
      <c r="H236" s="157"/>
      <c r="I236" s="354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</row>
    <row r="237" spans="1:22" s="149" customFormat="1">
      <c r="A237" s="47"/>
      <c r="D237" s="284"/>
      <c r="E237" s="206"/>
      <c r="F237" s="123"/>
      <c r="G237" s="157"/>
      <c r="H237" s="157"/>
      <c r="I237" s="354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</row>
    <row r="238" spans="1:22" s="149" customFormat="1">
      <c r="A238" s="47"/>
      <c r="D238" s="284"/>
      <c r="E238" s="206"/>
      <c r="F238" s="123"/>
      <c r="G238" s="157"/>
      <c r="H238" s="157"/>
      <c r="I238" s="354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</row>
    <row r="239" spans="1:22" s="149" customFormat="1">
      <c r="A239" s="47"/>
      <c r="D239" s="284"/>
      <c r="E239" s="206"/>
      <c r="F239" s="123"/>
      <c r="G239" s="157"/>
      <c r="H239" s="157"/>
      <c r="I239" s="354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</row>
    <row r="240" spans="1:22" s="149" customFormat="1">
      <c r="A240" s="47"/>
      <c r="D240" s="284"/>
      <c r="E240" s="206"/>
      <c r="F240" s="123"/>
      <c r="G240" s="157"/>
      <c r="H240" s="157"/>
      <c r="I240" s="354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</row>
    <row r="241" spans="1:22" s="149" customFormat="1">
      <c r="A241" s="47"/>
      <c r="D241" s="284"/>
      <c r="E241" s="206"/>
      <c r="F241" s="123"/>
      <c r="G241" s="157"/>
      <c r="H241" s="157"/>
      <c r="I241" s="354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</row>
    <row r="242" spans="1:22" s="149" customFormat="1">
      <c r="A242" s="47"/>
      <c r="D242" s="284"/>
      <c r="E242" s="206"/>
      <c r="F242" s="123"/>
      <c r="G242" s="157"/>
      <c r="H242" s="157"/>
      <c r="I242" s="354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</row>
    <row r="243" spans="1:22" s="149" customFormat="1">
      <c r="A243" s="47"/>
      <c r="D243" s="284"/>
      <c r="E243" s="206"/>
      <c r="F243" s="123"/>
      <c r="G243" s="157"/>
      <c r="H243" s="157"/>
      <c r="I243" s="354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</row>
    <row r="244" spans="1:22" s="149" customFormat="1">
      <c r="A244" s="47"/>
      <c r="D244" s="284"/>
      <c r="E244" s="206"/>
      <c r="F244" s="123"/>
      <c r="G244" s="157"/>
      <c r="H244" s="157"/>
      <c r="I244" s="354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</row>
    <row r="245" spans="1:22" s="149" customFormat="1">
      <c r="A245" s="47"/>
      <c r="D245" s="284"/>
      <c r="E245" s="206"/>
      <c r="F245" s="123"/>
      <c r="G245" s="157"/>
      <c r="H245" s="157"/>
      <c r="I245" s="354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</row>
    <row r="246" spans="1:22" s="149" customFormat="1">
      <c r="A246" s="47"/>
      <c r="D246" s="284"/>
      <c r="E246" s="206"/>
      <c r="F246" s="123"/>
      <c r="G246" s="157"/>
      <c r="H246" s="157"/>
      <c r="I246" s="354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</row>
    <row r="247" spans="1:22" s="149" customFormat="1">
      <c r="A247" s="47"/>
      <c r="D247" s="284"/>
      <c r="E247" s="206"/>
      <c r="F247" s="123"/>
      <c r="G247" s="157"/>
      <c r="H247" s="157"/>
      <c r="I247" s="354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</row>
    <row r="248" spans="1:22" s="149" customFormat="1">
      <c r="A248" s="47"/>
      <c r="D248" s="284"/>
      <c r="E248" s="206"/>
      <c r="F248" s="123"/>
      <c r="G248" s="157"/>
      <c r="H248" s="157"/>
      <c r="I248" s="354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</row>
    <row r="249" spans="1:22" s="149" customFormat="1">
      <c r="A249" s="47"/>
      <c r="D249" s="284"/>
      <c r="E249" s="206"/>
      <c r="F249" s="123"/>
      <c r="G249" s="157"/>
      <c r="H249" s="157"/>
      <c r="I249" s="354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</row>
    <row r="250" spans="1:22" s="149" customFormat="1">
      <c r="A250" s="47"/>
      <c r="D250" s="284"/>
      <c r="E250" s="206"/>
      <c r="F250" s="123"/>
      <c r="G250" s="157"/>
      <c r="H250" s="157"/>
      <c r="I250" s="354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</row>
    <row r="251" spans="1:22" s="149" customFormat="1">
      <c r="A251" s="47"/>
      <c r="D251" s="284"/>
      <c r="E251" s="206"/>
      <c r="F251" s="123"/>
      <c r="G251" s="157"/>
      <c r="H251" s="157"/>
      <c r="I251" s="354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</row>
    <row r="252" spans="1:22" s="149" customFormat="1">
      <c r="A252" s="47"/>
      <c r="D252" s="284"/>
      <c r="E252" s="206"/>
      <c r="F252" s="123"/>
      <c r="G252" s="157"/>
      <c r="H252" s="157"/>
      <c r="I252" s="354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</row>
    <row r="253" spans="1:22" s="149" customFormat="1">
      <c r="A253" s="47"/>
      <c r="D253" s="284"/>
      <c r="E253" s="206"/>
      <c r="F253" s="123"/>
      <c r="G253" s="157"/>
      <c r="H253" s="157"/>
      <c r="I253" s="354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</row>
    <row r="254" spans="1:22" s="149" customFormat="1">
      <c r="A254" s="47"/>
      <c r="D254" s="284"/>
      <c r="E254" s="206"/>
      <c r="F254" s="123"/>
      <c r="G254" s="157"/>
      <c r="H254" s="157"/>
      <c r="I254" s="354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</row>
    <row r="255" spans="1:22" s="149" customFormat="1">
      <c r="A255" s="47"/>
      <c r="D255" s="284"/>
      <c r="E255" s="206"/>
      <c r="F255" s="123"/>
      <c r="G255" s="157"/>
      <c r="H255" s="157"/>
      <c r="I255" s="354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</row>
    <row r="256" spans="1:22" s="149" customFormat="1">
      <c r="A256" s="47"/>
      <c r="D256" s="284"/>
      <c r="E256" s="206"/>
      <c r="F256" s="123"/>
      <c r="G256" s="157"/>
      <c r="H256" s="157"/>
      <c r="I256" s="354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</row>
    <row r="257" spans="1:22" s="149" customFormat="1">
      <c r="A257" s="47"/>
      <c r="D257" s="284"/>
      <c r="E257" s="206"/>
      <c r="F257" s="123"/>
      <c r="G257" s="157"/>
      <c r="H257" s="157"/>
      <c r="I257" s="354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</row>
    <row r="258" spans="1:22" s="149" customFormat="1">
      <c r="A258" s="47"/>
      <c r="D258" s="284"/>
      <c r="E258" s="206"/>
      <c r="F258" s="123"/>
      <c r="G258" s="157"/>
      <c r="H258" s="157"/>
      <c r="I258" s="354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</row>
    <row r="259" spans="1:22" s="149" customFormat="1">
      <c r="A259" s="47"/>
      <c r="D259" s="284"/>
      <c r="E259" s="206"/>
      <c r="F259" s="123"/>
      <c r="G259" s="157"/>
      <c r="H259" s="157"/>
      <c r="I259" s="354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</row>
    <row r="260" spans="1:22" s="149" customFormat="1">
      <c r="A260" s="47"/>
      <c r="D260" s="284"/>
      <c r="E260" s="206"/>
      <c r="F260" s="123"/>
      <c r="G260" s="157"/>
      <c r="H260" s="157"/>
      <c r="I260" s="354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</row>
    <row r="261" spans="1:22" s="149" customFormat="1">
      <c r="A261" s="47"/>
      <c r="D261" s="284"/>
      <c r="E261" s="206"/>
      <c r="F261" s="123"/>
      <c r="G261" s="157"/>
      <c r="H261" s="157"/>
      <c r="I261" s="354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</row>
    <row r="262" spans="1:22" s="149" customFormat="1">
      <c r="A262" s="47"/>
      <c r="D262" s="284"/>
      <c r="E262" s="206"/>
      <c r="F262" s="123"/>
      <c r="G262" s="157"/>
      <c r="H262" s="157"/>
      <c r="I262" s="354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</row>
    <row r="263" spans="1:22" s="149" customFormat="1">
      <c r="A263" s="47"/>
      <c r="D263" s="284"/>
      <c r="E263" s="206"/>
      <c r="F263" s="123"/>
      <c r="G263" s="157"/>
      <c r="H263" s="157"/>
      <c r="I263" s="354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</row>
    <row r="264" spans="1:22" s="149" customFormat="1">
      <c r="A264" s="47"/>
      <c r="D264" s="284"/>
      <c r="E264" s="206"/>
      <c r="F264" s="123"/>
      <c r="G264" s="157"/>
      <c r="H264" s="157"/>
      <c r="I264" s="354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</row>
    <row r="265" spans="1:22" s="149" customFormat="1">
      <c r="A265" s="47"/>
      <c r="D265" s="284"/>
      <c r="E265" s="206"/>
      <c r="F265" s="123"/>
      <c r="G265" s="157"/>
      <c r="H265" s="157"/>
      <c r="I265" s="354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</row>
    <row r="266" spans="1:22" s="149" customFormat="1">
      <c r="A266" s="47"/>
      <c r="D266" s="284"/>
      <c r="E266" s="206"/>
      <c r="F266" s="123"/>
      <c r="G266" s="157"/>
      <c r="H266" s="157"/>
      <c r="I266" s="354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</row>
    <row r="267" spans="1:22" s="149" customFormat="1">
      <c r="A267" s="47"/>
      <c r="D267" s="284"/>
      <c r="E267" s="206"/>
      <c r="F267" s="123"/>
      <c r="G267" s="157"/>
      <c r="H267" s="157"/>
      <c r="I267" s="354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</row>
    <row r="268" spans="1:22" s="149" customFormat="1">
      <c r="A268" s="47"/>
      <c r="D268" s="284"/>
      <c r="E268" s="206"/>
      <c r="F268" s="123"/>
      <c r="G268" s="157"/>
      <c r="H268" s="157"/>
      <c r="I268" s="354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</row>
    <row r="269" spans="1:22" s="149" customFormat="1">
      <c r="A269" s="47"/>
      <c r="D269" s="284"/>
      <c r="E269" s="206"/>
      <c r="F269" s="123"/>
      <c r="G269" s="157"/>
      <c r="H269" s="157"/>
      <c r="I269" s="354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</row>
    <row r="270" spans="1:22" s="149" customFormat="1">
      <c r="A270" s="47"/>
      <c r="D270" s="284"/>
      <c r="E270" s="206"/>
      <c r="F270" s="123"/>
      <c r="G270" s="157"/>
      <c r="H270" s="157"/>
      <c r="I270" s="354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</row>
    <row r="271" spans="1:22" s="149" customFormat="1">
      <c r="A271" s="47"/>
      <c r="D271" s="284"/>
      <c r="E271" s="206"/>
      <c r="F271" s="123"/>
      <c r="G271" s="157"/>
      <c r="H271" s="157"/>
      <c r="I271" s="354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</row>
    <row r="272" spans="1:22" s="149" customFormat="1">
      <c r="A272" s="47"/>
      <c r="D272" s="284"/>
      <c r="E272" s="206"/>
      <c r="F272" s="123"/>
      <c r="G272" s="157"/>
      <c r="H272" s="157"/>
      <c r="I272" s="354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</row>
    <row r="273" spans="1:22" s="149" customFormat="1">
      <c r="A273" s="47"/>
      <c r="D273" s="284"/>
      <c r="E273" s="206"/>
      <c r="F273" s="123"/>
      <c r="G273" s="157"/>
      <c r="H273" s="157"/>
      <c r="I273" s="354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</row>
    <row r="274" spans="1:22" s="149" customFormat="1">
      <c r="A274" s="47"/>
      <c r="D274" s="284"/>
      <c r="E274" s="206"/>
      <c r="F274" s="123"/>
      <c r="G274" s="157"/>
      <c r="H274" s="157"/>
      <c r="I274" s="354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</row>
    <row r="275" spans="1:22" s="149" customFormat="1">
      <c r="A275" s="47"/>
      <c r="D275" s="284"/>
      <c r="E275" s="206"/>
      <c r="F275" s="123"/>
      <c r="G275" s="157"/>
      <c r="H275" s="157"/>
      <c r="I275" s="354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</row>
    <row r="276" spans="1:22" s="149" customFormat="1">
      <c r="A276" s="47"/>
      <c r="D276" s="284"/>
      <c r="E276" s="206"/>
      <c r="F276" s="123"/>
      <c r="G276" s="157"/>
      <c r="H276" s="157"/>
      <c r="I276" s="354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</row>
    <row r="277" spans="1:22" s="149" customFormat="1">
      <c r="A277" s="47"/>
      <c r="D277" s="284"/>
      <c r="E277" s="206"/>
      <c r="F277" s="123"/>
      <c r="G277" s="157"/>
      <c r="H277" s="157"/>
      <c r="I277" s="354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</row>
    <row r="278" spans="1:22" s="149" customFormat="1">
      <c r="A278" s="47"/>
      <c r="D278" s="284"/>
      <c r="E278" s="206"/>
      <c r="F278" s="123"/>
      <c r="G278" s="157"/>
      <c r="H278" s="157"/>
      <c r="I278" s="354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</row>
    <row r="279" spans="1:22" s="149" customFormat="1">
      <c r="A279" s="47"/>
      <c r="D279" s="284"/>
      <c r="E279" s="206"/>
      <c r="F279" s="123"/>
      <c r="G279" s="157"/>
      <c r="H279" s="157"/>
      <c r="I279" s="354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</row>
    <row r="280" spans="1:22" s="149" customFormat="1">
      <c r="A280" s="47"/>
      <c r="D280" s="284"/>
      <c r="E280" s="206"/>
      <c r="F280" s="123"/>
      <c r="G280" s="157"/>
      <c r="H280" s="157"/>
      <c r="I280" s="354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</row>
    <row r="281" spans="1:22" s="149" customFormat="1">
      <c r="A281" s="47"/>
      <c r="D281" s="284"/>
      <c r="E281" s="206"/>
      <c r="F281" s="123"/>
      <c r="G281" s="157"/>
      <c r="H281" s="157"/>
      <c r="I281" s="354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</row>
    <row r="282" spans="1:22" s="149" customFormat="1">
      <c r="A282" s="47"/>
      <c r="D282" s="284"/>
      <c r="E282" s="206"/>
      <c r="F282" s="123"/>
      <c r="G282" s="157"/>
      <c r="H282" s="157"/>
      <c r="I282" s="354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</row>
    <row r="283" spans="1:22" s="149" customFormat="1">
      <c r="A283" s="47"/>
      <c r="D283" s="284"/>
      <c r="E283" s="206"/>
      <c r="F283" s="123"/>
      <c r="G283" s="157"/>
      <c r="H283" s="157"/>
      <c r="I283" s="354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</row>
    <row r="284" spans="1:22" s="149" customFormat="1">
      <c r="A284" s="47"/>
      <c r="D284" s="284"/>
      <c r="E284" s="206"/>
      <c r="F284" s="123"/>
      <c r="G284" s="157"/>
      <c r="H284" s="157"/>
      <c r="I284" s="354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</row>
    <row r="285" spans="1:22" s="149" customFormat="1">
      <c r="A285" s="47"/>
      <c r="D285" s="284"/>
      <c r="E285" s="206"/>
      <c r="F285" s="123"/>
      <c r="G285" s="157"/>
      <c r="H285" s="157"/>
      <c r="I285" s="354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</row>
    <row r="286" spans="1:22" s="149" customFormat="1">
      <c r="A286" s="47"/>
      <c r="D286" s="284"/>
      <c r="E286" s="206"/>
      <c r="F286" s="123"/>
      <c r="G286" s="157"/>
      <c r="H286" s="157"/>
      <c r="I286" s="354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</row>
    <row r="287" spans="1:22" s="149" customFormat="1">
      <c r="A287" s="47"/>
      <c r="D287" s="284"/>
      <c r="E287" s="206"/>
      <c r="F287" s="123"/>
      <c r="G287" s="157"/>
      <c r="H287" s="157"/>
      <c r="I287" s="354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</row>
    <row r="288" spans="1:22" s="149" customFormat="1">
      <c r="A288" s="47"/>
      <c r="D288" s="284"/>
      <c r="E288" s="206"/>
      <c r="F288" s="123"/>
      <c r="G288" s="157"/>
      <c r="H288" s="157"/>
      <c r="I288" s="354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</row>
    <row r="289" spans="1:22" s="149" customFormat="1">
      <c r="A289" s="47"/>
      <c r="D289" s="284"/>
      <c r="E289" s="206"/>
      <c r="F289" s="123"/>
      <c r="G289" s="157"/>
      <c r="H289" s="157"/>
      <c r="I289" s="354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</row>
    <row r="290" spans="1:22" s="149" customFormat="1">
      <c r="A290" s="47"/>
      <c r="D290" s="284"/>
      <c r="E290" s="206"/>
      <c r="F290" s="123"/>
      <c r="G290" s="157"/>
      <c r="H290" s="157"/>
      <c r="I290" s="354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</row>
    <row r="291" spans="1:22" s="149" customFormat="1">
      <c r="A291" s="47"/>
      <c r="D291" s="284"/>
      <c r="E291" s="206"/>
      <c r="F291" s="123"/>
      <c r="G291" s="157"/>
      <c r="H291" s="157"/>
      <c r="I291" s="354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</row>
    <row r="292" spans="1:22" s="149" customFormat="1">
      <c r="A292" s="47"/>
      <c r="D292" s="284"/>
      <c r="E292" s="206"/>
      <c r="F292" s="123"/>
      <c r="G292" s="157"/>
      <c r="H292" s="157"/>
      <c r="I292" s="354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</row>
    <row r="293" spans="1:22" s="149" customFormat="1">
      <c r="A293" s="47"/>
      <c r="D293" s="284"/>
      <c r="E293" s="206"/>
      <c r="F293" s="123"/>
      <c r="G293" s="157"/>
      <c r="H293" s="157"/>
      <c r="I293" s="354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</row>
    <row r="294" spans="1:22" s="149" customFormat="1">
      <c r="A294" s="47"/>
      <c r="D294" s="284"/>
      <c r="E294" s="206"/>
      <c r="F294" s="123"/>
      <c r="G294" s="157"/>
      <c r="H294" s="157"/>
      <c r="I294" s="354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</row>
    <row r="295" spans="1:22" s="149" customFormat="1">
      <c r="A295" s="47"/>
      <c r="D295" s="284"/>
      <c r="E295" s="206"/>
      <c r="F295" s="123"/>
      <c r="G295" s="157"/>
      <c r="H295" s="157"/>
      <c r="I295" s="354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</row>
    <row r="296" spans="1:22" s="149" customFormat="1">
      <c r="A296" s="47"/>
      <c r="D296" s="284"/>
      <c r="E296" s="206"/>
      <c r="F296" s="123"/>
      <c r="G296" s="157"/>
      <c r="H296" s="157"/>
      <c r="I296" s="354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</row>
    <row r="297" spans="1:22" s="149" customFormat="1">
      <c r="A297" s="47"/>
      <c r="D297" s="284"/>
      <c r="E297" s="206"/>
      <c r="F297" s="123"/>
      <c r="G297" s="157"/>
      <c r="H297" s="157"/>
      <c r="I297" s="354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</row>
    <row r="298" spans="1:22" s="149" customFormat="1">
      <c r="A298" s="47"/>
      <c r="D298" s="284"/>
      <c r="E298" s="206"/>
      <c r="F298" s="123"/>
      <c r="G298" s="157"/>
      <c r="H298" s="157"/>
      <c r="I298" s="354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</row>
    <row r="299" spans="1:22" s="149" customFormat="1">
      <c r="A299" s="47"/>
      <c r="D299" s="284"/>
      <c r="E299" s="206"/>
      <c r="F299" s="123"/>
      <c r="G299" s="157"/>
      <c r="H299" s="157"/>
      <c r="I299" s="354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</row>
    <row r="300" spans="1:22" s="149" customFormat="1">
      <c r="A300" s="47"/>
      <c r="D300" s="284"/>
      <c r="E300" s="206"/>
      <c r="F300" s="123"/>
      <c r="G300" s="157"/>
      <c r="H300" s="157"/>
      <c r="I300" s="354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</row>
    <row r="301" spans="1:22" s="149" customFormat="1">
      <c r="A301" s="47"/>
      <c r="D301" s="284"/>
      <c r="E301" s="206"/>
      <c r="F301" s="123"/>
      <c r="G301" s="157"/>
      <c r="H301" s="157"/>
      <c r="I301" s="354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</row>
    <row r="302" spans="1:22" s="149" customFormat="1">
      <c r="A302" s="47"/>
      <c r="D302" s="284"/>
      <c r="E302" s="206"/>
      <c r="F302" s="123"/>
      <c r="G302" s="157"/>
      <c r="H302" s="157"/>
      <c r="I302" s="354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</row>
    <row r="303" spans="1:22" s="149" customFormat="1">
      <c r="A303" s="47"/>
      <c r="D303" s="284"/>
      <c r="E303" s="206"/>
      <c r="F303" s="123"/>
      <c r="G303" s="157"/>
      <c r="H303" s="157"/>
      <c r="I303" s="354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</row>
    <row r="304" spans="1:22" s="149" customFormat="1">
      <c r="A304" s="47"/>
      <c r="D304" s="284"/>
      <c r="E304" s="206"/>
      <c r="F304" s="123"/>
      <c r="G304" s="157"/>
      <c r="H304" s="157"/>
      <c r="I304" s="354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</row>
    <row r="305" spans="1:22" s="149" customFormat="1">
      <c r="A305" s="47"/>
      <c r="D305" s="284"/>
      <c r="E305" s="206"/>
      <c r="F305" s="123"/>
      <c r="G305" s="157"/>
      <c r="H305" s="157"/>
      <c r="I305" s="354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</row>
    <row r="306" spans="1:22" s="149" customFormat="1">
      <c r="A306" s="47"/>
      <c r="D306" s="284"/>
      <c r="E306" s="206"/>
      <c r="F306" s="123"/>
      <c r="G306" s="157"/>
      <c r="H306" s="157"/>
      <c r="I306" s="354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</row>
    <row r="307" spans="1:22" s="149" customFormat="1">
      <c r="A307" s="47"/>
      <c r="D307" s="284"/>
      <c r="E307" s="206"/>
      <c r="F307" s="123"/>
      <c r="G307" s="157"/>
      <c r="H307" s="157"/>
      <c r="I307" s="354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</row>
    <row r="308" spans="1:22" s="149" customFormat="1">
      <c r="A308" s="47"/>
      <c r="D308" s="284"/>
      <c r="E308" s="206"/>
      <c r="F308" s="123"/>
      <c r="G308" s="157"/>
      <c r="H308" s="157"/>
      <c r="I308" s="354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</row>
    <row r="309" spans="1:22" s="149" customFormat="1">
      <c r="A309" s="47"/>
      <c r="D309" s="284"/>
      <c r="E309" s="206"/>
      <c r="F309" s="123"/>
      <c r="G309" s="157"/>
      <c r="H309" s="157"/>
      <c r="I309" s="354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</row>
    <row r="310" spans="1:22" s="149" customFormat="1">
      <c r="A310" s="47"/>
      <c r="D310" s="284"/>
      <c r="E310" s="206"/>
      <c r="F310" s="123"/>
      <c r="G310" s="157"/>
      <c r="H310" s="157"/>
      <c r="I310" s="354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</row>
    <row r="311" spans="1:22" s="149" customFormat="1">
      <c r="A311" s="47"/>
      <c r="D311" s="284"/>
      <c r="E311" s="206"/>
      <c r="F311" s="123"/>
      <c r="G311" s="157"/>
      <c r="H311" s="157"/>
      <c r="I311" s="354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</row>
    <row r="312" spans="1:22" s="149" customFormat="1">
      <c r="A312" s="47"/>
      <c r="D312" s="284"/>
      <c r="E312" s="206"/>
      <c r="F312" s="123"/>
      <c r="G312" s="157"/>
      <c r="H312" s="157"/>
      <c r="I312" s="354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</row>
    <row r="313" spans="1:22" s="149" customFormat="1">
      <c r="A313" s="47"/>
      <c r="D313" s="284"/>
      <c r="E313" s="206"/>
      <c r="F313" s="123"/>
      <c r="G313" s="157"/>
      <c r="H313" s="157"/>
      <c r="I313" s="354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</row>
    <row r="314" spans="1:22" s="149" customFormat="1">
      <c r="A314" s="47"/>
      <c r="D314" s="284"/>
      <c r="E314" s="206"/>
      <c r="F314" s="123"/>
      <c r="G314" s="157"/>
      <c r="H314" s="157"/>
      <c r="I314" s="354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</row>
    <row r="315" spans="1:22" s="149" customFormat="1">
      <c r="A315" s="47"/>
      <c r="D315" s="284"/>
      <c r="E315" s="206"/>
      <c r="F315" s="123"/>
      <c r="G315" s="157"/>
      <c r="H315" s="157"/>
      <c r="I315" s="354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</row>
    <row r="316" spans="1:22" s="149" customFormat="1">
      <c r="A316" s="47"/>
      <c r="D316" s="284"/>
      <c r="E316" s="206"/>
      <c r="F316" s="123"/>
      <c r="G316" s="157"/>
      <c r="H316" s="157"/>
      <c r="I316" s="354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</row>
    <row r="317" spans="1:22" s="149" customFormat="1">
      <c r="A317" s="47"/>
      <c r="D317" s="284"/>
      <c r="E317" s="206"/>
      <c r="F317" s="123"/>
      <c r="G317" s="157"/>
      <c r="H317" s="157"/>
      <c r="I317" s="354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</row>
    <row r="318" spans="1:22" s="149" customFormat="1">
      <c r="A318" s="47"/>
      <c r="D318" s="284"/>
      <c r="E318" s="206"/>
      <c r="F318" s="123"/>
      <c r="G318" s="157"/>
      <c r="H318" s="157"/>
      <c r="I318" s="354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</row>
    <row r="319" spans="1:22" s="149" customFormat="1">
      <c r="A319" s="47"/>
      <c r="D319" s="284"/>
      <c r="E319" s="206"/>
      <c r="F319" s="123"/>
      <c r="G319" s="157"/>
      <c r="H319" s="157"/>
      <c r="I319" s="354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</row>
    <row r="320" spans="1:22" s="149" customFormat="1">
      <c r="A320" s="47"/>
      <c r="D320" s="284"/>
      <c r="E320" s="206"/>
      <c r="F320" s="123"/>
      <c r="G320" s="157"/>
      <c r="H320" s="157"/>
      <c r="I320" s="354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</row>
    <row r="321" spans="1:22" s="149" customFormat="1">
      <c r="A321" s="47"/>
      <c r="D321" s="284"/>
      <c r="E321" s="206"/>
      <c r="F321" s="123"/>
      <c r="G321" s="157"/>
      <c r="H321" s="157"/>
      <c r="I321" s="354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</row>
    <row r="322" spans="1:22" s="149" customFormat="1">
      <c r="A322" s="47"/>
      <c r="D322" s="284"/>
      <c r="E322" s="206"/>
      <c r="F322" s="123"/>
      <c r="G322" s="157"/>
      <c r="H322" s="157"/>
      <c r="I322" s="354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</row>
    <row r="323" spans="1:22" s="149" customFormat="1">
      <c r="A323" s="47"/>
      <c r="D323" s="284"/>
      <c r="E323" s="206"/>
      <c r="F323" s="123"/>
      <c r="G323" s="157"/>
      <c r="H323" s="157"/>
      <c r="I323" s="354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</row>
    <row r="324" spans="1:22" s="149" customFormat="1">
      <c r="A324" s="47"/>
      <c r="D324" s="284"/>
      <c r="E324" s="206"/>
      <c r="F324" s="123"/>
      <c r="G324" s="157"/>
      <c r="H324" s="157"/>
      <c r="I324" s="354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</row>
    <row r="325" spans="1:22" s="149" customFormat="1">
      <c r="A325" s="47"/>
      <c r="D325" s="284"/>
      <c r="E325" s="206"/>
      <c r="F325" s="123"/>
      <c r="G325" s="157"/>
      <c r="H325" s="157"/>
      <c r="I325" s="354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</row>
    <row r="326" spans="1:22" s="149" customFormat="1">
      <c r="A326" s="47"/>
      <c r="D326" s="284"/>
      <c r="E326" s="206"/>
      <c r="F326" s="123"/>
      <c r="G326" s="157"/>
      <c r="H326" s="157"/>
      <c r="I326" s="354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</row>
    <row r="327" spans="1:22" s="149" customFormat="1">
      <c r="A327" s="47"/>
      <c r="D327" s="284"/>
      <c r="E327" s="206"/>
      <c r="F327" s="123"/>
      <c r="G327" s="157"/>
      <c r="H327" s="157"/>
      <c r="I327" s="354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</row>
    <row r="328" spans="1:22" s="149" customFormat="1">
      <c r="A328" s="47"/>
      <c r="D328" s="284"/>
      <c r="E328" s="206"/>
      <c r="F328" s="123"/>
      <c r="G328" s="157"/>
      <c r="H328" s="157"/>
      <c r="I328" s="354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</row>
    <row r="329" spans="1:22" s="149" customFormat="1">
      <c r="A329" s="47"/>
      <c r="D329" s="284"/>
      <c r="E329" s="206"/>
      <c r="F329" s="123"/>
      <c r="G329" s="157"/>
      <c r="H329" s="157"/>
      <c r="I329" s="354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</row>
    <row r="330" spans="1:22" s="149" customFormat="1">
      <c r="A330" s="47"/>
      <c r="D330" s="284"/>
      <c r="E330" s="206"/>
      <c r="F330" s="123"/>
      <c r="G330" s="157"/>
      <c r="H330" s="157"/>
      <c r="I330" s="354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</row>
    <row r="331" spans="1:22" s="149" customFormat="1">
      <c r="A331" s="47"/>
      <c r="D331" s="284"/>
      <c r="E331" s="206"/>
      <c r="F331" s="123"/>
      <c r="G331" s="157"/>
      <c r="H331" s="157"/>
      <c r="I331" s="354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</row>
    <row r="332" spans="1:22" s="149" customFormat="1">
      <c r="A332" s="47"/>
      <c r="D332" s="284"/>
      <c r="E332" s="206"/>
      <c r="F332" s="123"/>
      <c r="G332" s="157"/>
      <c r="H332" s="157"/>
      <c r="I332" s="354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</row>
    <row r="333" spans="1:22" s="149" customFormat="1">
      <c r="A333" s="47"/>
      <c r="D333" s="284"/>
      <c r="E333" s="206"/>
      <c r="F333" s="123"/>
      <c r="G333" s="157"/>
      <c r="H333" s="157"/>
      <c r="I333" s="354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</row>
    <row r="334" spans="1:22" s="149" customFormat="1">
      <c r="A334" s="47"/>
      <c r="D334" s="284"/>
      <c r="E334" s="206"/>
      <c r="F334" s="123"/>
      <c r="G334" s="157"/>
      <c r="H334" s="157"/>
      <c r="I334" s="354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</row>
    <row r="335" spans="1:22" s="149" customFormat="1">
      <c r="A335" s="47"/>
      <c r="D335" s="284"/>
      <c r="E335" s="206"/>
      <c r="F335" s="123"/>
      <c r="G335" s="157"/>
      <c r="H335" s="157"/>
      <c r="I335" s="354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</row>
    <row r="336" spans="1:22" s="149" customFormat="1">
      <c r="A336" s="47"/>
      <c r="D336" s="284"/>
      <c r="E336" s="206"/>
      <c r="F336" s="123"/>
      <c r="G336" s="157"/>
      <c r="H336" s="157"/>
      <c r="I336" s="354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</row>
    <row r="337" spans="1:22" s="149" customFormat="1">
      <c r="A337" s="47"/>
      <c r="D337" s="284"/>
      <c r="E337" s="206"/>
      <c r="F337" s="123"/>
      <c r="G337" s="157"/>
      <c r="H337" s="157"/>
      <c r="I337" s="354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</row>
    <row r="338" spans="1:22" s="149" customFormat="1">
      <c r="A338" s="47"/>
      <c r="D338" s="284"/>
      <c r="E338" s="206"/>
      <c r="F338" s="123"/>
      <c r="G338" s="157"/>
      <c r="H338" s="157"/>
      <c r="I338" s="354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</row>
    <row r="339" spans="1:22" s="149" customFormat="1">
      <c r="A339" s="47"/>
      <c r="D339" s="284"/>
      <c r="E339" s="206"/>
      <c r="F339" s="123"/>
      <c r="G339" s="157"/>
      <c r="H339" s="157"/>
      <c r="I339" s="354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</row>
    <row r="340" spans="1:22" s="149" customFormat="1">
      <c r="A340" s="47"/>
      <c r="D340" s="284"/>
      <c r="E340" s="206"/>
      <c r="F340" s="123"/>
      <c r="G340" s="157"/>
      <c r="H340" s="157"/>
      <c r="I340" s="354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</row>
    <row r="341" spans="1:22" s="149" customFormat="1">
      <c r="A341" s="47"/>
      <c r="D341" s="284"/>
      <c r="E341" s="206"/>
      <c r="F341" s="123"/>
      <c r="G341" s="157"/>
      <c r="H341" s="157"/>
      <c r="I341" s="354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</row>
    <row r="342" spans="1:22" s="149" customFormat="1">
      <c r="A342" s="47"/>
      <c r="D342" s="284"/>
      <c r="E342" s="206"/>
      <c r="F342" s="123"/>
      <c r="G342" s="157"/>
      <c r="H342" s="157"/>
      <c r="I342" s="354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</row>
    <row r="343" spans="1:22" s="149" customFormat="1">
      <c r="A343" s="47"/>
      <c r="D343" s="284"/>
      <c r="E343" s="206"/>
      <c r="F343" s="123"/>
      <c r="G343" s="157"/>
      <c r="H343" s="157"/>
      <c r="I343" s="354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</row>
    <row r="344" spans="1:22" s="149" customFormat="1">
      <c r="A344" s="47"/>
      <c r="D344" s="284"/>
      <c r="E344" s="206"/>
      <c r="F344" s="123"/>
      <c r="G344" s="157"/>
      <c r="H344" s="157"/>
      <c r="I344" s="354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</row>
    <row r="345" spans="1:22" s="149" customFormat="1">
      <c r="A345" s="47"/>
      <c r="D345" s="284"/>
      <c r="E345" s="206"/>
      <c r="F345" s="123"/>
      <c r="G345" s="157"/>
      <c r="H345" s="157"/>
      <c r="I345" s="354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</row>
    <row r="346" spans="1:22" s="149" customFormat="1">
      <c r="A346" s="47"/>
      <c r="D346" s="284"/>
      <c r="E346" s="206"/>
      <c r="F346" s="123"/>
      <c r="G346" s="157"/>
      <c r="H346" s="157"/>
      <c r="I346" s="354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</row>
    <row r="347" spans="1:22" s="149" customFormat="1">
      <c r="A347" s="47"/>
      <c r="D347" s="284"/>
      <c r="E347" s="206"/>
      <c r="F347" s="123"/>
      <c r="G347" s="157"/>
      <c r="H347" s="157"/>
      <c r="I347" s="354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</row>
    <row r="348" spans="1:22" s="149" customFormat="1">
      <c r="A348" s="47"/>
      <c r="D348" s="284"/>
      <c r="E348" s="206"/>
      <c r="F348" s="123"/>
      <c r="G348" s="157"/>
      <c r="H348" s="157"/>
      <c r="I348" s="354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</row>
    <row r="349" spans="1:22" s="149" customFormat="1">
      <c r="A349" s="47"/>
      <c r="D349" s="284"/>
      <c r="E349" s="206"/>
      <c r="F349" s="123"/>
      <c r="G349" s="157"/>
      <c r="H349" s="157"/>
      <c r="I349" s="354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</row>
    <row r="350" spans="1:22" s="149" customFormat="1">
      <c r="A350" s="47"/>
      <c r="D350" s="284"/>
      <c r="E350" s="206"/>
      <c r="F350" s="123"/>
      <c r="G350" s="157"/>
      <c r="H350" s="157"/>
      <c r="I350" s="354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</row>
    <row r="351" spans="1:22" s="149" customFormat="1">
      <c r="A351" s="47"/>
      <c r="D351" s="284"/>
      <c r="E351" s="206"/>
      <c r="F351" s="123"/>
      <c r="G351" s="157"/>
      <c r="H351" s="157"/>
      <c r="I351" s="354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</row>
    <row r="352" spans="1:22" s="149" customFormat="1">
      <c r="A352" s="47"/>
      <c r="D352" s="284"/>
      <c r="E352" s="206"/>
      <c r="F352" s="123"/>
      <c r="G352" s="157"/>
      <c r="H352" s="157"/>
      <c r="I352" s="354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</row>
    <row r="353" spans="1:22" s="149" customFormat="1">
      <c r="A353" s="47"/>
      <c r="D353" s="284"/>
      <c r="E353" s="206"/>
      <c r="F353" s="123"/>
      <c r="G353" s="157"/>
      <c r="H353" s="157"/>
      <c r="I353" s="354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</row>
    <row r="354" spans="1:22" s="149" customFormat="1">
      <c r="A354" s="47"/>
      <c r="D354" s="284"/>
      <c r="E354" s="206"/>
      <c r="F354" s="123"/>
      <c r="G354" s="157"/>
      <c r="H354" s="157"/>
      <c r="I354" s="354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</row>
    <row r="355" spans="1:22" s="149" customFormat="1">
      <c r="A355" s="47"/>
      <c r="D355" s="284"/>
      <c r="E355" s="206"/>
      <c r="F355" s="123"/>
      <c r="G355" s="157"/>
      <c r="H355" s="157"/>
      <c r="I355" s="354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</row>
    <row r="356" spans="1:22" s="149" customFormat="1">
      <c r="A356" s="47"/>
      <c r="D356" s="284"/>
      <c r="E356" s="206"/>
      <c r="F356" s="123"/>
      <c r="G356" s="157"/>
      <c r="H356" s="157"/>
      <c r="I356" s="354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</row>
    <row r="357" spans="1:22" s="149" customFormat="1">
      <c r="A357" s="47"/>
      <c r="D357" s="284"/>
      <c r="E357" s="206"/>
      <c r="F357" s="123"/>
      <c r="G357" s="157"/>
      <c r="H357" s="157"/>
      <c r="I357" s="354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</row>
    <row r="358" spans="1:22" s="149" customFormat="1">
      <c r="A358" s="47"/>
      <c r="D358" s="284"/>
      <c r="E358" s="206"/>
      <c r="F358" s="123"/>
      <c r="G358" s="157"/>
      <c r="H358" s="157"/>
      <c r="I358" s="354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</row>
    <row r="359" spans="1:22" s="149" customFormat="1">
      <c r="A359" s="47"/>
      <c r="D359" s="284"/>
      <c r="E359" s="206"/>
      <c r="F359" s="123"/>
      <c r="G359" s="157"/>
      <c r="H359" s="157"/>
      <c r="I359" s="354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</row>
    <row r="360" spans="1:22" s="149" customFormat="1">
      <c r="A360" s="47"/>
      <c r="D360" s="284"/>
      <c r="E360" s="206"/>
      <c r="F360" s="123"/>
      <c r="G360" s="157"/>
      <c r="H360" s="157"/>
      <c r="I360" s="354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</row>
  </sheetData>
  <mergeCells count="12">
    <mergeCell ref="A3:I3"/>
    <mergeCell ref="A5:A6"/>
    <mergeCell ref="B5:B6"/>
    <mergeCell ref="C5:D5"/>
    <mergeCell ref="E5:I5"/>
    <mergeCell ref="D139:F139"/>
    <mergeCell ref="A116:I116"/>
    <mergeCell ref="A124:I124"/>
    <mergeCell ref="A8:I8"/>
    <mergeCell ref="D138:F138"/>
    <mergeCell ref="I24:I25"/>
    <mergeCell ref="I58:I59"/>
  </mergeCells>
  <pageMargins left="0.43307086614173229" right="0.23622047244094491" top="0.39370078740157483" bottom="0.27559055118110237" header="0.19685039370078741" footer="0.11811023622047245"/>
  <pageSetup paperSize="9" scale="47" orientation="portrait" verticalDpi="300" r:id="rId1"/>
  <headerFooter alignWithMargins="0">
    <oddHeader xml:space="preserve">&amp;C&amp;14 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showZeros="0" topLeftCell="A16" zoomScale="70" zoomScaleNormal="70" zoomScaleSheetLayoutView="70" workbookViewId="0">
      <selection activeCell="F44" sqref="F44"/>
    </sheetView>
  </sheetViews>
  <sheetFormatPr defaultColWidth="77.85546875" defaultRowHeight="18.75" outlineLevelRow="1"/>
  <cols>
    <col min="1" max="1" width="90" style="40" customWidth="1"/>
    <col min="2" max="2" width="9.5703125" style="43" customWidth="1"/>
    <col min="3" max="5" width="15.28515625" style="43" customWidth="1"/>
    <col min="6" max="6" width="15.28515625" style="220" customWidth="1"/>
    <col min="7" max="8" width="15.5703125" style="40" customWidth="1"/>
    <col min="9" max="9" width="10" style="40" customWidth="1"/>
    <col min="10" max="10" width="11.5703125" style="40" customWidth="1"/>
    <col min="11" max="11" width="12.42578125" style="40" customWidth="1"/>
    <col min="12" max="12" width="10.42578125" style="40" customWidth="1"/>
    <col min="13" max="13" width="11" style="40" customWidth="1"/>
    <col min="14" max="253" width="9.140625" style="40" customWidth="1"/>
    <col min="254" max="16384" width="77.85546875" style="40"/>
  </cols>
  <sheetData>
    <row r="1" spans="1:12">
      <c r="H1" s="23" t="s">
        <v>212</v>
      </c>
    </row>
    <row r="2" spans="1:12">
      <c r="H2" s="23" t="s">
        <v>186</v>
      </c>
    </row>
    <row r="3" spans="1:12">
      <c r="A3" s="413" t="s">
        <v>129</v>
      </c>
      <c r="B3" s="413"/>
      <c r="C3" s="413"/>
      <c r="D3" s="413"/>
      <c r="E3" s="413"/>
      <c r="F3" s="413"/>
      <c r="G3" s="413"/>
      <c r="H3" s="413"/>
    </row>
    <row r="4" spans="1:12" outlineLevel="1">
      <c r="A4" s="39"/>
      <c r="B4" s="140"/>
      <c r="C4" s="39"/>
      <c r="D4" s="39"/>
      <c r="E4" s="39"/>
      <c r="F4" s="221"/>
      <c r="G4" s="39"/>
      <c r="H4" s="39"/>
    </row>
    <row r="5" spans="1:12" ht="62.25" customHeight="1">
      <c r="A5" s="383"/>
      <c r="B5" s="414" t="s">
        <v>18</v>
      </c>
      <c r="C5" s="393" t="s">
        <v>201</v>
      </c>
      <c r="D5" s="393"/>
      <c r="E5" s="383" t="s">
        <v>631</v>
      </c>
      <c r="F5" s="383"/>
      <c r="G5" s="383"/>
      <c r="H5" s="383"/>
    </row>
    <row r="6" spans="1:12" ht="40.5" customHeight="1">
      <c r="A6" s="383"/>
      <c r="B6" s="414"/>
      <c r="C6" s="307" t="s">
        <v>370</v>
      </c>
      <c r="D6" s="307" t="s">
        <v>206</v>
      </c>
      <c r="E6" s="311" t="s">
        <v>202</v>
      </c>
      <c r="F6" s="311" t="s">
        <v>203</v>
      </c>
      <c r="G6" s="311" t="s">
        <v>204</v>
      </c>
      <c r="H6" s="311" t="s">
        <v>205</v>
      </c>
    </row>
    <row r="7" spans="1:12" ht="15.95" customHeight="1">
      <c r="A7" s="147">
        <v>1</v>
      </c>
      <c r="B7" s="155">
        <v>2</v>
      </c>
      <c r="C7" s="308">
        <v>3</v>
      </c>
      <c r="D7" s="308">
        <v>4</v>
      </c>
      <c r="E7" s="308">
        <v>5</v>
      </c>
      <c r="F7" s="222">
        <v>6</v>
      </c>
      <c r="G7" s="308">
        <v>7</v>
      </c>
      <c r="H7" s="308">
        <v>8</v>
      </c>
    </row>
    <row r="8" spans="1:12" ht="18.75" customHeight="1">
      <c r="A8" s="412" t="s">
        <v>508</v>
      </c>
      <c r="B8" s="412"/>
      <c r="C8" s="412"/>
      <c r="D8" s="412"/>
      <c r="E8" s="412"/>
      <c r="F8" s="412"/>
      <c r="G8" s="412"/>
      <c r="H8" s="412"/>
    </row>
    <row r="9" spans="1:12" ht="38.25" customHeight="1">
      <c r="A9" s="41" t="s">
        <v>509</v>
      </c>
      <c r="B9" s="151">
        <v>2000</v>
      </c>
      <c r="C9" s="223">
        <v>4749.1000000000004</v>
      </c>
      <c r="D9" s="223">
        <v>5801</v>
      </c>
      <c r="E9" s="223">
        <v>991</v>
      </c>
      <c r="F9" s="223">
        <v>17795</v>
      </c>
      <c r="G9" s="285">
        <f>F9-E9</f>
        <v>16804</v>
      </c>
      <c r="H9" s="223"/>
      <c r="K9" s="292"/>
    </row>
    <row r="10" spans="1:12" ht="38.25" customHeight="1">
      <c r="A10" s="41" t="s">
        <v>510</v>
      </c>
      <c r="B10" s="151">
        <v>2010</v>
      </c>
      <c r="C10" s="171">
        <f>SUM(C11:C12)</f>
        <v>-3199.6</v>
      </c>
      <c r="D10" s="171">
        <f>SUM(D11:D12)</f>
        <v>-6649.8</v>
      </c>
      <c r="E10" s="327">
        <f>SUM(E11:E12)</f>
        <v>0</v>
      </c>
      <c r="F10" s="327">
        <f>SUM(F11:F12)</f>
        <v>0</v>
      </c>
      <c r="G10" s="288">
        <f t="shared" ref="G10:G20" si="0">F10-E10</f>
        <v>0</v>
      </c>
      <c r="H10" s="223"/>
    </row>
    <row r="11" spans="1:12" ht="38.25" customHeight="1">
      <c r="A11" s="160" t="s">
        <v>162</v>
      </c>
      <c r="B11" s="151">
        <v>2011</v>
      </c>
      <c r="C11" s="171"/>
      <c r="D11" s="223"/>
      <c r="E11" s="223"/>
      <c r="F11" s="224"/>
      <c r="G11" s="285"/>
      <c r="H11" s="223"/>
    </row>
    <row r="12" spans="1:12" ht="44.25" customHeight="1">
      <c r="A12" s="160" t="s">
        <v>163</v>
      </c>
      <c r="B12" s="151">
        <v>2012</v>
      </c>
      <c r="C12" s="171">
        <f>C13</f>
        <v>-3199.6</v>
      </c>
      <c r="D12" s="171">
        <f>D13</f>
        <v>-6649.8</v>
      </c>
      <c r="E12" s="327">
        <f>E13</f>
        <v>0</v>
      </c>
      <c r="F12" s="327">
        <f>F13</f>
        <v>0</v>
      </c>
      <c r="G12" s="288">
        <f t="shared" si="0"/>
        <v>0</v>
      </c>
      <c r="H12" s="223"/>
    </row>
    <row r="13" spans="1:12" ht="18.75" customHeight="1">
      <c r="A13" s="78" t="s">
        <v>141</v>
      </c>
      <c r="B13" s="151" t="s">
        <v>183</v>
      </c>
      <c r="C13" s="171">
        <v>-3199.6</v>
      </c>
      <c r="D13" s="171">
        <v>-6649.8</v>
      </c>
      <c r="E13" s="171"/>
      <c r="F13" s="181"/>
      <c r="G13" s="288">
        <f t="shared" si="0"/>
        <v>0</v>
      </c>
      <c r="H13" s="223"/>
    </row>
    <row r="14" spans="1:12">
      <c r="A14" s="163" t="s">
        <v>152</v>
      </c>
      <c r="B14" s="151">
        <v>2020</v>
      </c>
      <c r="C14" s="223"/>
      <c r="D14" s="223"/>
      <c r="E14" s="223"/>
      <c r="F14" s="224"/>
      <c r="G14" s="285"/>
      <c r="H14" s="223"/>
    </row>
    <row r="15" spans="1:12" s="42" customFormat="1" ht="18.75" customHeight="1">
      <c r="A15" s="41" t="s">
        <v>66</v>
      </c>
      <c r="B15" s="151">
        <v>2030</v>
      </c>
      <c r="C15" s="171">
        <f>C16</f>
        <v>-2807</v>
      </c>
      <c r="D15" s="171">
        <f>D16</f>
        <v>-3931.2</v>
      </c>
      <c r="E15" s="171">
        <f>E16</f>
        <v>-4934</v>
      </c>
      <c r="F15" s="171">
        <f>F16</f>
        <v>-3931.2</v>
      </c>
      <c r="G15" s="285">
        <f t="shared" si="0"/>
        <v>1002.8000000000002</v>
      </c>
      <c r="H15" s="223">
        <f t="shared" ref="H15:H17" si="1">F15/E15*100</f>
        <v>79.675719497365222</v>
      </c>
      <c r="L15" s="225"/>
    </row>
    <row r="16" spans="1:12" ht="18.75" customHeight="1">
      <c r="A16" s="211" t="s">
        <v>118</v>
      </c>
      <c r="B16" s="151">
        <v>2031</v>
      </c>
      <c r="C16" s="171">
        <v>-2807</v>
      </c>
      <c r="D16" s="171">
        <v>-3931.2</v>
      </c>
      <c r="E16" s="171">
        <v>-4934</v>
      </c>
      <c r="F16" s="171">
        <v>-3931.2</v>
      </c>
      <c r="G16" s="285">
        <f t="shared" si="0"/>
        <v>1002.8000000000002</v>
      </c>
      <c r="H16" s="223">
        <f t="shared" si="1"/>
        <v>79.675719497365222</v>
      </c>
    </row>
    <row r="17" spans="1:8" ht="18.75" customHeight="1">
      <c r="A17" s="41" t="s">
        <v>28</v>
      </c>
      <c r="B17" s="151">
        <v>2040</v>
      </c>
      <c r="C17" s="171">
        <v>-313</v>
      </c>
      <c r="D17" s="171">
        <v>-1258.3</v>
      </c>
      <c r="E17" s="171">
        <v>-393</v>
      </c>
      <c r="F17" s="171">
        <v>-277.39999999999998</v>
      </c>
      <c r="G17" s="285">
        <f t="shared" si="0"/>
        <v>115.60000000000002</v>
      </c>
      <c r="H17" s="223">
        <f t="shared" si="1"/>
        <v>70.58524173027989</v>
      </c>
    </row>
    <row r="18" spans="1:8" ht="18.75" customHeight="1">
      <c r="A18" s="41" t="s">
        <v>241</v>
      </c>
      <c r="B18" s="151">
        <v>2050</v>
      </c>
      <c r="C18" s="171">
        <v>-62.8</v>
      </c>
      <c r="D18" s="171"/>
      <c r="E18" s="171"/>
      <c r="F18" s="171"/>
      <c r="G18" s="288">
        <f t="shared" si="0"/>
        <v>0</v>
      </c>
      <c r="H18" s="223"/>
    </row>
    <row r="19" spans="1:8" ht="18.75" customHeight="1">
      <c r="A19" s="41" t="s">
        <v>242</v>
      </c>
      <c r="B19" s="151">
        <v>2060</v>
      </c>
      <c r="C19" s="171"/>
      <c r="D19" s="223"/>
      <c r="E19" s="223"/>
      <c r="F19" s="224"/>
      <c r="G19" s="288">
        <f t="shared" si="0"/>
        <v>0</v>
      </c>
      <c r="H19" s="223"/>
    </row>
    <row r="20" spans="1:8" ht="38.25" customHeight="1">
      <c r="A20" s="41" t="s">
        <v>53</v>
      </c>
      <c r="B20" s="151">
        <v>2070</v>
      </c>
      <c r="C20" s="223">
        <f>'І розділ'!C110+'ІІ розділ '!C9+'ІІ розділ '!C10+'ІІ розділ '!C14+'ІІ розділ '!C15+'ІІ розділ '!C17+'ІІ розділ '!C18+'ІІ розділ '!C19</f>
        <v>3575.6000000000286</v>
      </c>
      <c r="D20" s="223">
        <f>'І розділ'!D110+'ІІ розділ '!D9+'ІІ розділ '!D10+'ІІ розділ '!D14+'ІІ розділ '!D15+'ІІ розділ '!D17+'ІІ розділ '!D18+'ІІ розділ '!D19</f>
        <v>19134.000000000007</v>
      </c>
      <c r="E20" s="223">
        <f>'І розділ'!E110+'ІІ розділ '!E9+'ІІ розділ '!E10+'ІІ розділ '!E14+'ІІ розділ '!E15+'ІІ розділ '!E17+'ІІ розділ '!E18+'ІІ розділ '!E19</f>
        <v>2210</v>
      </c>
      <c r="F20" s="223">
        <f>'І розділ'!F110+'ІІ розділ '!F9+'ІІ розділ '!F10+'ІІ розділ '!F14+'ІІ розділ '!F15+'ІІ розділ '!F17+'ІІ розділ '!F18+'ІІ розділ '!F19</f>
        <v>19133.900000000005</v>
      </c>
      <c r="G20" s="285">
        <f t="shared" si="0"/>
        <v>16923.900000000005</v>
      </c>
      <c r="H20" s="223"/>
    </row>
    <row r="21" spans="1:8" ht="18.75" customHeight="1">
      <c r="A21" s="412" t="s">
        <v>511</v>
      </c>
      <c r="B21" s="412"/>
      <c r="C21" s="412"/>
      <c r="D21" s="412"/>
      <c r="E21" s="412"/>
      <c r="F21" s="412"/>
      <c r="G21" s="412"/>
      <c r="H21" s="412"/>
    </row>
    <row r="22" spans="1:8" ht="38.25" customHeight="1">
      <c r="A22" s="154" t="s">
        <v>512</v>
      </c>
      <c r="B22" s="226">
        <v>2110</v>
      </c>
      <c r="C22" s="227">
        <f>SUM(C23:C31)</f>
        <v>6712</v>
      </c>
      <c r="D22" s="227">
        <f>SUM(D23:D31)</f>
        <v>38108.199999999997</v>
      </c>
      <c r="E22" s="227">
        <f>SUM(E23:E31)</f>
        <v>5185</v>
      </c>
      <c r="F22" s="227">
        <f>SUM(F23:F31)</f>
        <v>12579.800000000003</v>
      </c>
      <c r="G22" s="277">
        <f t="shared" ref="G22:G49" si="2">F22-E22</f>
        <v>7394.8000000000029</v>
      </c>
      <c r="H22" s="227">
        <f>F22/E22*100</f>
        <v>242.61909353905503</v>
      </c>
    </row>
    <row r="23" spans="1:8" s="42" customFormat="1" ht="18.75" customHeight="1">
      <c r="A23" s="214" t="s">
        <v>513</v>
      </c>
      <c r="B23" s="228">
        <v>2111</v>
      </c>
      <c r="C23" s="223">
        <v>843.1</v>
      </c>
      <c r="D23" s="223">
        <v>4103.7</v>
      </c>
      <c r="E23" s="224">
        <v>600</v>
      </c>
      <c r="F23" s="224">
        <v>2120.6999999999998</v>
      </c>
      <c r="G23" s="285">
        <f t="shared" si="2"/>
        <v>1520.6999999999998</v>
      </c>
      <c r="H23" s="223">
        <f>F23/E23*100</f>
        <v>353.44999999999993</v>
      </c>
    </row>
    <row r="24" spans="1:8">
      <c r="A24" s="211" t="s">
        <v>531</v>
      </c>
      <c r="B24" s="147">
        <v>2112</v>
      </c>
      <c r="C24" s="223">
        <v>4678</v>
      </c>
      <c r="D24" s="223">
        <v>32471.4</v>
      </c>
      <c r="E24" s="224">
        <v>4110</v>
      </c>
      <c r="F24" s="224">
        <v>9909.6000000000022</v>
      </c>
      <c r="G24" s="285">
        <f t="shared" si="2"/>
        <v>5799.6000000000022</v>
      </c>
      <c r="H24" s="223">
        <f>F24/E24*100</f>
        <v>241.10948905109493</v>
      </c>
    </row>
    <row r="25" spans="1:8" ht="18.75" customHeight="1">
      <c r="A25" s="211" t="s">
        <v>532</v>
      </c>
      <c r="B25" s="147">
        <v>2113</v>
      </c>
      <c r="C25" s="223"/>
      <c r="D25" s="223"/>
      <c r="E25" s="223"/>
      <c r="F25" s="224"/>
      <c r="G25" s="288">
        <f t="shared" si="2"/>
        <v>0</v>
      </c>
      <c r="H25" s="223"/>
    </row>
    <row r="26" spans="1:8" ht="18.75" customHeight="1">
      <c r="A26" s="211" t="s">
        <v>77</v>
      </c>
      <c r="B26" s="147">
        <v>2114</v>
      </c>
      <c r="C26" s="223"/>
      <c r="D26" s="223"/>
      <c r="E26" s="223"/>
      <c r="F26" s="224"/>
      <c r="G26" s="288">
        <f t="shared" si="2"/>
        <v>0</v>
      </c>
      <c r="H26" s="223"/>
    </row>
    <row r="27" spans="1:8" ht="36.75" customHeight="1">
      <c r="A27" s="211" t="s">
        <v>514</v>
      </c>
      <c r="B27" s="147">
        <v>2115</v>
      </c>
      <c r="C27" s="223"/>
      <c r="D27" s="223"/>
      <c r="E27" s="223"/>
      <c r="F27" s="224"/>
      <c r="G27" s="288">
        <f t="shared" si="2"/>
        <v>0</v>
      </c>
      <c r="H27" s="223"/>
    </row>
    <row r="28" spans="1:8" ht="18.75" customHeight="1">
      <c r="A28" s="211" t="s">
        <v>105</v>
      </c>
      <c r="B28" s="147">
        <v>2116</v>
      </c>
      <c r="C28" s="223"/>
      <c r="D28" s="223"/>
      <c r="E28" s="223"/>
      <c r="F28" s="224"/>
      <c r="G28" s="288">
        <f t="shared" si="2"/>
        <v>0</v>
      </c>
      <c r="H28" s="223"/>
    </row>
    <row r="29" spans="1:8" ht="18.75" customHeight="1">
      <c r="A29" s="211" t="s">
        <v>515</v>
      </c>
      <c r="B29" s="147">
        <v>2117</v>
      </c>
      <c r="C29" s="223"/>
      <c r="D29" s="223"/>
      <c r="E29" s="223"/>
      <c r="F29" s="224"/>
      <c r="G29" s="288">
        <f t="shared" si="2"/>
        <v>0</v>
      </c>
      <c r="H29" s="223"/>
    </row>
    <row r="30" spans="1:8" ht="18.75" customHeight="1">
      <c r="A30" s="211" t="s">
        <v>76</v>
      </c>
      <c r="B30" s="147">
        <v>2118</v>
      </c>
      <c r="C30" s="223"/>
      <c r="D30" s="223"/>
      <c r="E30" s="223"/>
      <c r="F30" s="224"/>
      <c r="G30" s="288">
        <f t="shared" si="2"/>
        <v>0</v>
      </c>
      <c r="H30" s="223"/>
    </row>
    <row r="31" spans="1:8" ht="18.75" customHeight="1">
      <c r="A31" s="211" t="s">
        <v>516</v>
      </c>
      <c r="B31" s="147">
        <v>2119</v>
      </c>
      <c r="C31" s="223">
        <v>1190.9000000000001</v>
      </c>
      <c r="D31" s="223">
        <v>1533.1</v>
      </c>
      <c r="E31" s="223">
        <f>E32</f>
        <v>475</v>
      </c>
      <c r="F31" s="223">
        <v>549.49999999999989</v>
      </c>
      <c r="G31" s="285">
        <f t="shared" si="2"/>
        <v>74.499999999999886</v>
      </c>
      <c r="H31" s="223">
        <f>F31/E31*100</f>
        <v>115.68421052631577</v>
      </c>
    </row>
    <row r="32" spans="1:8" ht="18.75" customHeight="1">
      <c r="A32" s="48" t="s">
        <v>461</v>
      </c>
      <c r="B32" s="147" t="s">
        <v>517</v>
      </c>
      <c r="C32" s="224">
        <v>1187.2</v>
      </c>
      <c r="D32" s="223">
        <v>1529.4</v>
      </c>
      <c r="E32" s="223">
        <v>475</v>
      </c>
      <c r="F32" s="223">
        <v>547.30000000000007</v>
      </c>
      <c r="G32" s="285">
        <f t="shared" si="2"/>
        <v>72.300000000000068</v>
      </c>
      <c r="H32" s="223">
        <f>F32/E32*100</f>
        <v>115.22105263157896</v>
      </c>
    </row>
    <row r="33" spans="1:13" s="42" customFormat="1" ht="37.5">
      <c r="A33" s="154" t="s">
        <v>623</v>
      </c>
      <c r="B33" s="51">
        <v>2120</v>
      </c>
      <c r="C33" s="227">
        <f>SUM(C34:C37)</f>
        <v>17319.599999999999</v>
      </c>
      <c r="D33" s="227">
        <f>SUM(D34:D37)</f>
        <v>28591.300000000003</v>
      </c>
      <c r="E33" s="227">
        <f>SUM(E34:E37)</f>
        <v>6903</v>
      </c>
      <c r="F33" s="227">
        <f>SUM(F34:F37)</f>
        <v>10051.699999999999</v>
      </c>
      <c r="G33" s="277">
        <f t="shared" si="2"/>
        <v>3148.6999999999989</v>
      </c>
      <c r="H33" s="227">
        <f>F33/E33*100</f>
        <v>145.61350137621324</v>
      </c>
    </row>
    <row r="34" spans="1:13" ht="18.75" customHeight="1">
      <c r="A34" s="211" t="s">
        <v>76</v>
      </c>
      <c r="B34" s="147">
        <v>2121</v>
      </c>
      <c r="C34" s="223">
        <v>11412.1</v>
      </c>
      <c r="D34" s="223">
        <v>18029</v>
      </c>
      <c r="E34" s="223">
        <v>4751</v>
      </c>
      <c r="F34" s="223">
        <v>6494.7999999999993</v>
      </c>
      <c r="G34" s="285">
        <f t="shared" si="2"/>
        <v>1743.7999999999993</v>
      </c>
      <c r="H34" s="223">
        <f>F34/E34*100</f>
        <v>136.70385182066931</v>
      </c>
    </row>
    <row r="35" spans="1:13" ht="18.75" customHeight="1">
      <c r="A35" s="211" t="s">
        <v>463</v>
      </c>
      <c r="B35" s="147">
        <v>2122</v>
      </c>
      <c r="C35" s="223">
        <v>5441</v>
      </c>
      <c r="D35" s="223">
        <v>9716.9</v>
      </c>
      <c r="E35" s="223">
        <v>1960</v>
      </c>
      <c r="F35" s="223">
        <v>3300.5</v>
      </c>
      <c r="G35" s="285">
        <f t="shared" si="2"/>
        <v>1340.5</v>
      </c>
      <c r="H35" s="223">
        <f>F35/E35*100</f>
        <v>168.39285714285714</v>
      </c>
    </row>
    <row r="36" spans="1:13" ht="18.75" customHeight="1">
      <c r="A36" s="211" t="s">
        <v>518</v>
      </c>
      <c r="B36" s="147">
        <v>2123</v>
      </c>
      <c r="C36" s="223"/>
      <c r="D36" s="223"/>
      <c r="E36" s="223"/>
      <c r="F36" s="224"/>
      <c r="G36" s="288">
        <f t="shared" si="2"/>
        <v>0</v>
      </c>
      <c r="H36" s="223"/>
    </row>
    <row r="37" spans="1:13" ht="18.75" customHeight="1">
      <c r="A37" s="211" t="s">
        <v>516</v>
      </c>
      <c r="B37" s="147">
        <v>2124</v>
      </c>
      <c r="C37" s="223">
        <f>SUM(C38:C40)</f>
        <v>466.5</v>
      </c>
      <c r="D37" s="223">
        <f>SUM(D38:D40)</f>
        <v>845.4</v>
      </c>
      <c r="E37" s="223">
        <f>SUM(E38:E40)</f>
        <v>192</v>
      </c>
      <c r="F37" s="223">
        <f>SUM(F38:F40)</f>
        <v>256.39999999999998</v>
      </c>
      <c r="G37" s="285">
        <f t="shared" si="2"/>
        <v>64.399999999999977</v>
      </c>
      <c r="H37" s="223">
        <f>F37/E37*100</f>
        <v>133.54166666666666</v>
      </c>
    </row>
    <row r="38" spans="1:13" ht="18.75" customHeight="1">
      <c r="A38" s="48" t="s">
        <v>465</v>
      </c>
      <c r="B38" s="280" t="s">
        <v>618</v>
      </c>
      <c r="C38" s="223">
        <v>24.8</v>
      </c>
      <c r="D38" s="224">
        <v>21.7</v>
      </c>
      <c r="E38" s="223">
        <v>13</v>
      </c>
      <c r="F38" s="224">
        <v>-2.8000000000000007</v>
      </c>
      <c r="G38" s="285">
        <f t="shared" si="2"/>
        <v>-15.8</v>
      </c>
      <c r="H38" s="223"/>
    </row>
    <row r="39" spans="1:13" ht="18.75" customHeight="1">
      <c r="A39" s="48" t="s">
        <v>467</v>
      </c>
      <c r="B39" s="280" t="s">
        <v>619</v>
      </c>
      <c r="C39" s="224">
        <v>365.3</v>
      </c>
      <c r="D39" s="224">
        <v>661.8</v>
      </c>
      <c r="E39" s="223">
        <v>170</v>
      </c>
      <c r="F39" s="224">
        <v>230.59999999999997</v>
      </c>
      <c r="G39" s="285">
        <f t="shared" si="2"/>
        <v>60.599999999999966</v>
      </c>
      <c r="H39" s="223">
        <f>F39/E39*100</f>
        <v>135.64705882352939</v>
      </c>
    </row>
    <row r="40" spans="1:13" ht="18.75" customHeight="1">
      <c r="A40" s="48" t="s">
        <v>469</v>
      </c>
      <c r="B40" s="280" t="s">
        <v>620</v>
      </c>
      <c r="C40" s="224">
        <v>76.400000000000006</v>
      </c>
      <c r="D40" s="224">
        <v>161.9</v>
      </c>
      <c r="E40" s="223">
        <v>9</v>
      </c>
      <c r="F40" s="224">
        <v>28.599999999999994</v>
      </c>
      <c r="G40" s="285">
        <f t="shared" si="2"/>
        <v>19.599999999999994</v>
      </c>
      <c r="H40" s="223">
        <f>F40/E40*100</f>
        <v>317.77777777777771</v>
      </c>
    </row>
    <row r="41" spans="1:13" s="42" customFormat="1" ht="39.75" customHeight="1">
      <c r="A41" s="154" t="s">
        <v>617</v>
      </c>
      <c r="B41" s="51">
        <v>2130</v>
      </c>
      <c r="C41" s="227">
        <f>SUM(C42:C45)</f>
        <v>34462.6</v>
      </c>
      <c r="D41" s="227">
        <f>SUM(D42:D45)</f>
        <v>29613.200000000001</v>
      </c>
      <c r="E41" s="227">
        <f>SUM(E42:E45)</f>
        <v>12955</v>
      </c>
      <c r="F41" s="227">
        <f>SUM(F42:F45)</f>
        <v>7685.8000000000011</v>
      </c>
      <c r="G41" s="277">
        <f t="shared" si="2"/>
        <v>-5269.1999999999989</v>
      </c>
      <c r="H41" s="227">
        <f>F41/E41*100</f>
        <v>59.326900810497882</v>
      </c>
      <c r="J41" s="225"/>
    </row>
    <row r="42" spans="1:13" s="42" customFormat="1" ht="57" customHeight="1">
      <c r="A42" s="211" t="s">
        <v>457</v>
      </c>
      <c r="B42" s="147">
        <v>2131</v>
      </c>
      <c r="C42" s="223">
        <v>3199.6</v>
      </c>
      <c r="D42" s="223">
        <v>6649.8</v>
      </c>
      <c r="E42" s="223"/>
      <c r="F42" s="224"/>
      <c r="G42" s="288">
        <f t="shared" si="2"/>
        <v>0</v>
      </c>
      <c r="H42" s="223"/>
    </row>
    <row r="43" spans="1:13" s="229" customFormat="1" ht="18.75" customHeight="1">
      <c r="A43" s="214" t="s">
        <v>519</v>
      </c>
      <c r="B43" s="228">
        <v>2132</v>
      </c>
      <c r="C43" s="224"/>
      <c r="D43" s="224"/>
      <c r="E43" s="223"/>
      <c r="F43" s="224"/>
      <c r="G43" s="288">
        <f t="shared" si="2"/>
        <v>0</v>
      </c>
      <c r="H43" s="223"/>
      <c r="J43" s="230"/>
      <c r="K43" s="230"/>
      <c r="L43" s="230"/>
      <c r="M43" s="230"/>
    </row>
    <row r="44" spans="1:13" s="42" customFormat="1" ht="18.75" customHeight="1">
      <c r="A44" s="211" t="s">
        <v>520</v>
      </c>
      <c r="B44" s="147">
        <v>2133</v>
      </c>
      <c r="C44" s="223">
        <v>31263</v>
      </c>
      <c r="D44" s="223">
        <v>22963.4</v>
      </c>
      <c r="E44" s="223">
        <v>12955</v>
      </c>
      <c r="F44" s="224">
        <v>7685.8000000000011</v>
      </c>
      <c r="G44" s="285">
        <f t="shared" si="2"/>
        <v>-5269.1999999999989</v>
      </c>
      <c r="H44" s="223">
        <f>F44/E44*100</f>
        <v>59.326900810497882</v>
      </c>
      <c r="K44" s="231" t="s">
        <v>521</v>
      </c>
      <c r="M44" s="42" t="s">
        <v>397</v>
      </c>
    </row>
    <row r="45" spans="1:13" s="42" customFormat="1" ht="18.75" customHeight="1">
      <c r="A45" s="211" t="s">
        <v>522</v>
      </c>
      <c r="B45" s="147">
        <v>2134</v>
      </c>
      <c r="C45" s="223"/>
      <c r="D45" s="223"/>
      <c r="E45" s="223"/>
      <c r="F45" s="224"/>
      <c r="G45" s="288">
        <f t="shared" si="2"/>
        <v>0</v>
      </c>
      <c r="H45" s="223"/>
      <c r="K45" s="231"/>
    </row>
    <row r="46" spans="1:13" s="42" customFormat="1" ht="18.75" customHeight="1">
      <c r="A46" s="154" t="s">
        <v>523</v>
      </c>
      <c r="B46" s="51">
        <v>2140</v>
      </c>
      <c r="C46" s="227">
        <f>SUM(C47:C48)</f>
        <v>0</v>
      </c>
      <c r="D46" s="227">
        <f>SUM(D47:D48)</f>
        <v>0</v>
      </c>
      <c r="E46" s="227">
        <f>SUM(E47:E48)</f>
        <v>0</v>
      </c>
      <c r="F46" s="227">
        <f>SUM(F47:F48)</f>
        <v>0</v>
      </c>
      <c r="G46" s="288">
        <f t="shared" si="2"/>
        <v>0</v>
      </c>
      <c r="H46" s="227"/>
      <c r="K46" s="232"/>
    </row>
    <row r="47" spans="1:13" ht="36.75" customHeight="1">
      <c r="A47" s="211" t="s">
        <v>119</v>
      </c>
      <c r="B47" s="147">
        <v>2141</v>
      </c>
      <c r="C47" s="223"/>
      <c r="D47" s="223"/>
      <c r="E47" s="223"/>
      <c r="F47" s="224"/>
      <c r="G47" s="288">
        <f t="shared" si="2"/>
        <v>0</v>
      </c>
      <c r="H47" s="223"/>
      <c r="K47" s="231"/>
    </row>
    <row r="48" spans="1:13" ht="18.75" customHeight="1">
      <c r="A48" s="211" t="s">
        <v>524</v>
      </c>
      <c r="B48" s="147">
        <v>2142</v>
      </c>
      <c r="C48" s="223"/>
      <c r="D48" s="223"/>
      <c r="E48" s="223"/>
      <c r="F48" s="224"/>
      <c r="G48" s="288">
        <f t="shared" si="2"/>
        <v>0</v>
      </c>
      <c r="H48" s="223"/>
      <c r="K48" s="231"/>
    </row>
    <row r="49" spans="1:10" s="42" customFormat="1" ht="18.75" customHeight="1">
      <c r="A49" s="154" t="s">
        <v>257</v>
      </c>
      <c r="B49" s="51">
        <v>2200</v>
      </c>
      <c r="C49" s="227">
        <f>C22+C33+C41+C46</f>
        <v>58494.2</v>
      </c>
      <c r="D49" s="227">
        <f>D22+D33+D41+D46</f>
        <v>96312.7</v>
      </c>
      <c r="E49" s="227">
        <f>E22+E33+E41+E46</f>
        <v>25043</v>
      </c>
      <c r="F49" s="227">
        <f>F22+F33+F41+F46</f>
        <v>30317.300000000003</v>
      </c>
      <c r="G49" s="277">
        <f t="shared" si="2"/>
        <v>5274.3000000000029</v>
      </c>
      <c r="H49" s="227">
        <f>F49/E49*100</f>
        <v>121.06097512278882</v>
      </c>
    </row>
    <row r="50" spans="1:10" s="42" customFormat="1" ht="18.75" customHeight="1">
      <c r="A50" s="61"/>
      <c r="B50" s="43"/>
      <c r="C50" s="233"/>
      <c r="D50" s="234"/>
      <c r="E50" s="234"/>
      <c r="F50" s="235"/>
      <c r="G50" s="234"/>
      <c r="H50" s="234"/>
    </row>
    <row r="51" spans="1:10" s="42" customFormat="1" ht="36.75" customHeight="1">
      <c r="A51" s="409" t="s">
        <v>703</v>
      </c>
      <c r="B51" s="409"/>
      <c r="C51" s="409"/>
      <c r="D51" s="409"/>
      <c r="E51" s="409"/>
      <c r="F51" s="409"/>
      <c r="G51" s="409"/>
      <c r="H51" s="409"/>
    </row>
    <row r="52" spans="1:10" s="42" customFormat="1" ht="18.75" customHeight="1">
      <c r="A52" s="61"/>
      <c r="B52" s="43"/>
      <c r="C52" s="233"/>
      <c r="D52" s="234"/>
      <c r="E52" s="234"/>
      <c r="F52" s="235"/>
      <c r="G52" s="234"/>
      <c r="H52" s="234"/>
    </row>
    <row r="53" spans="1:10" s="42" customFormat="1" ht="18.75" customHeight="1">
      <c r="A53" s="61"/>
      <c r="B53" s="43"/>
      <c r="C53" s="233"/>
      <c r="D53" s="234"/>
      <c r="E53" s="234"/>
      <c r="F53" s="235"/>
      <c r="G53" s="234"/>
      <c r="H53" s="234"/>
    </row>
    <row r="54" spans="1:10" s="42" customFormat="1" ht="18.75" customHeight="1">
      <c r="A54" s="61"/>
      <c r="B54" s="43"/>
      <c r="C54" s="233"/>
      <c r="D54" s="234"/>
      <c r="E54" s="234"/>
      <c r="F54" s="235"/>
      <c r="G54" s="234"/>
      <c r="H54" s="234"/>
    </row>
    <row r="55" spans="1:10" s="42" customFormat="1" ht="18.75" customHeight="1">
      <c r="A55" s="61"/>
      <c r="B55" s="43"/>
      <c r="C55" s="233"/>
      <c r="D55" s="234"/>
      <c r="E55" s="234"/>
      <c r="F55" s="235"/>
      <c r="G55" s="234"/>
      <c r="H55" s="234"/>
    </row>
    <row r="56" spans="1:10" s="42" customFormat="1" ht="18.75" customHeight="1">
      <c r="A56" s="61"/>
      <c r="B56" s="43"/>
      <c r="C56" s="233"/>
      <c r="D56" s="234"/>
      <c r="E56" s="234"/>
      <c r="F56" s="235"/>
      <c r="G56" s="234"/>
      <c r="H56" s="234"/>
    </row>
    <row r="57" spans="1:10" s="117" customFormat="1" ht="27.75" customHeight="1">
      <c r="A57" s="169" t="s">
        <v>538</v>
      </c>
      <c r="B57" s="410" t="s">
        <v>540</v>
      </c>
      <c r="C57" s="410"/>
      <c r="D57" s="410"/>
      <c r="E57" s="116"/>
      <c r="G57" s="118" t="s">
        <v>640</v>
      </c>
      <c r="H57" s="118"/>
    </row>
    <row r="58" spans="1:10" s="137" customFormat="1">
      <c r="A58" s="63" t="s">
        <v>542</v>
      </c>
      <c r="B58" s="411" t="s">
        <v>541</v>
      </c>
      <c r="C58" s="411"/>
      <c r="D58" s="411"/>
      <c r="E58" s="63"/>
      <c r="F58" s="107"/>
      <c r="G58" s="316" t="s">
        <v>378</v>
      </c>
      <c r="H58" s="316"/>
    </row>
    <row r="59" spans="1:10" s="43" customFormat="1">
      <c r="A59" s="53"/>
      <c r="F59" s="220"/>
      <c r="G59" s="40"/>
      <c r="H59" s="40"/>
      <c r="I59" s="40"/>
      <c r="J59" s="40"/>
    </row>
    <row r="60" spans="1:10" s="43" customFormat="1">
      <c r="A60" s="53"/>
      <c r="F60" s="220"/>
      <c r="G60" s="40"/>
      <c r="H60" s="40"/>
      <c r="I60" s="40"/>
      <c r="J60" s="40"/>
    </row>
    <row r="61" spans="1:10" s="43" customFormat="1">
      <c r="A61" s="53"/>
      <c r="F61" s="220"/>
      <c r="G61" s="40"/>
      <c r="H61" s="40"/>
      <c r="I61" s="40"/>
      <c r="J61" s="40"/>
    </row>
    <row r="62" spans="1:10" s="43" customFormat="1">
      <c r="A62" s="53"/>
      <c r="F62" s="220"/>
      <c r="G62" s="40"/>
      <c r="H62" s="40"/>
      <c r="I62" s="40"/>
      <c r="J62" s="40"/>
    </row>
    <row r="63" spans="1:10" s="43" customFormat="1">
      <c r="A63" s="53"/>
      <c r="F63" s="220"/>
      <c r="G63" s="40"/>
      <c r="H63" s="40"/>
      <c r="I63" s="40"/>
      <c r="J63" s="40"/>
    </row>
    <row r="64" spans="1:10" s="43" customFormat="1">
      <c r="A64" s="53"/>
      <c r="F64" s="220"/>
      <c r="G64" s="40"/>
      <c r="H64" s="40"/>
      <c r="I64" s="40"/>
      <c r="J64" s="40"/>
    </row>
    <row r="65" spans="1:10" s="43" customFormat="1">
      <c r="A65" s="53"/>
      <c r="F65" s="220"/>
      <c r="G65" s="40"/>
      <c r="H65" s="40"/>
      <c r="I65" s="40"/>
      <c r="J65" s="40"/>
    </row>
    <row r="66" spans="1:10" s="43" customFormat="1">
      <c r="A66" s="53"/>
      <c r="F66" s="220"/>
      <c r="G66" s="40"/>
      <c r="H66" s="40"/>
      <c r="I66" s="40"/>
      <c r="J66" s="40"/>
    </row>
    <row r="67" spans="1:10" s="43" customFormat="1">
      <c r="A67" s="53"/>
      <c r="F67" s="220"/>
      <c r="G67" s="40"/>
      <c r="H67" s="40"/>
      <c r="I67" s="40"/>
      <c r="J67" s="40"/>
    </row>
    <row r="68" spans="1:10" s="43" customFormat="1">
      <c r="A68" s="53"/>
      <c r="F68" s="220"/>
      <c r="G68" s="40"/>
      <c r="H68" s="40"/>
      <c r="I68" s="40"/>
      <c r="J68" s="40"/>
    </row>
    <row r="69" spans="1:10" s="43" customFormat="1">
      <c r="A69" s="53"/>
      <c r="F69" s="220"/>
      <c r="G69" s="40"/>
      <c r="H69" s="40"/>
      <c r="I69" s="40"/>
      <c r="J69" s="40"/>
    </row>
    <row r="70" spans="1:10" s="43" customFormat="1">
      <c r="A70" s="53"/>
      <c r="F70" s="220"/>
      <c r="G70" s="40"/>
      <c r="H70" s="40"/>
      <c r="I70" s="40"/>
      <c r="J70" s="40"/>
    </row>
    <row r="71" spans="1:10" s="43" customFormat="1">
      <c r="A71" s="53"/>
      <c r="F71" s="220"/>
      <c r="G71" s="40"/>
      <c r="H71" s="40"/>
      <c r="I71" s="40"/>
      <c r="J71" s="40"/>
    </row>
    <row r="72" spans="1:10" s="43" customFormat="1">
      <c r="A72" s="53"/>
      <c r="F72" s="220"/>
      <c r="G72" s="40"/>
      <c r="H72" s="40"/>
      <c r="I72" s="40"/>
      <c r="J72" s="40"/>
    </row>
    <row r="73" spans="1:10" s="43" customFormat="1">
      <c r="A73" s="53"/>
      <c r="F73" s="220"/>
      <c r="G73" s="40"/>
      <c r="H73" s="40"/>
      <c r="I73" s="40"/>
      <c r="J73" s="40"/>
    </row>
    <row r="74" spans="1:10" s="43" customFormat="1">
      <c r="A74" s="53"/>
      <c r="F74" s="220"/>
      <c r="G74" s="40"/>
      <c r="H74" s="40"/>
      <c r="I74" s="40"/>
      <c r="J74" s="40"/>
    </row>
    <row r="75" spans="1:10" s="43" customFormat="1">
      <c r="A75" s="53"/>
      <c r="F75" s="220"/>
      <c r="G75" s="40"/>
      <c r="H75" s="40"/>
      <c r="I75" s="40"/>
      <c r="J75" s="40"/>
    </row>
    <row r="76" spans="1:10" s="43" customFormat="1">
      <c r="A76" s="53"/>
      <c r="F76" s="220"/>
      <c r="G76" s="40"/>
      <c r="H76" s="40"/>
      <c r="I76" s="40"/>
      <c r="J76" s="40"/>
    </row>
    <row r="77" spans="1:10" s="43" customFormat="1">
      <c r="A77" s="53"/>
      <c r="F77" s="220"/>
      <c r="G77" s="40"/>
      <c r="H77" s="40"/>
      <c r="I77" s="40"/>
      <c r="J77" s="40"/>
    </row>
    <row r="78" spans="1:10" s="43" customFormat="1">
      <c r="A78" s="53"/>
      <c r="F78" s="220"/>
      <c r="G78" s="40"/>
      <c r="H78" s="40"/>
      <c r="I78" s="40"/>
      <c r="J78" s="40"/>
    </row>
    <row r="79" spans="1:10" s="43" customFormat="1">
      <c r="A79" s="53"/>
      <c r="F79" s="220"/>
      <c r="G79" s="40"/>
      <c r="H79" s="40"/>
      <c r="I79" s="40"/>
      <c r="J79" s="40"/>
    </row>
    <row r="80" spans="1:10" s="43" customFormat="1">
      <c r="A80" s="53"/>
      <c r="F80" s="220"/>
      <c r="G80" s="40"/>
      <c r="H80" s="40"/>
      <c r="I80" s="40"/>
      <c r="J80" s="40"/>
    </row>
    <row r="81" spans="1:10" s="43" customFormat="1">
      <c r="A81" s="53"/>
      <c r="F81" s="220"/>
      <c r="G81" s="40"/>
      <c r="H81" s="40"/>
      <c r="I81" s="40"/>
      <c r="J81" s="40"/>
    </row>
    <row r="82" spans="1:10" s="43" customFormat="1">
      <c r="A82" s="53"/>
      <c r="F82" s="220"/>
      <c r="G82" s="40"/>
      <c r="H82" s="40"/>
      <c r="I82" s="40"/>
      <c r="J82" s="40"/>
    </row>
    <row r="83" spans="1:10" s="43" customFormat="1">
      <c r="A83" s="53"/>
      <c r="F83" s="220"/>
      <c r="G83" s="40"/>
      <c r="H83" s="40"/>
      <c r="I83" s="40"/>
      <c r="J83" s="40"/>
    </row>
    <row r="84" spans="1:10" s="43" customFormat="1">
      <c r="A84" s="53"/>
      <c r="F84" s="220"/>
      <c r="G84" s="40"/>
      <c r="H84" s="40"/>
      <c r="I84" s="40"/>
      <c r="J84" s="40"/>
    </row>
    <row r="85" spans="1:10" s="43" customFormat="1">
      <c r="A85" s="53"/>
      <c r="F85" s="220"/>
      <c r="G85" s="40"/>
      <c r="H85" s="40"/>
      <c r="I85" s="40"/>
      <c r="J85" s="40"/>
    </row>
    <row r="86" spans="1:10" s="43" customFormat="1">
      <c r="A86" s="53"/>
      <c r="F86" s="220"/>
      <c r="G86" s="40"/>
      <c r="H86" s="40"/>
      <c r="I86" s="40"/>
      <c r="J86" s="40"/>
    </row>
    <row r="87" spans="1:10" s="43" customFormat="1">
      <c r="A87" s="53"/>
      <c r="F87" s="220"/>
      <c r="G87" s="40"/>
      <c r="H87" s="40"/>
      <c r="I87" s="40"/>
      <c r="J87" s="40"/>
    </row>
    <row r="88" spans="1:10" s="43" customFormat="1">
      <c r="A88" s="53"/>
      <c r="F88" s="220"/>
      <c r="G88" s="40"/>
      <c r="H88" s="40"/>
      <c r="I88" s="40"/>
      <c r="J88" s="40"/>
    </row>
    <row r="89" spans="1:10" s="43" customFormat="1">
      <c r="A89" s="53"/>
      <c r="F89" s="220"/>
      <c r="G89" s="40"/>
      <c r="H89" s="40"/>
      <c r="I89" s="40"/>
      <c r="J89" s="40"/>
    </row>
    <row r="90" spans="1:10" s="43" customFormat="1">
      <c r="A90" s="53"/>
      <c r="F90" s="220"/>
      <c r="G90" s="40"/>
      <c r="H90" s="40"/>
      <c r="I90" s="40"/>
      <c r="J90" s="40"/>
    </row>
    <row r="91" spans="1:10" s="43" customFormat="1">
      <c r="A91" s="53"/>
      <c r="F91" s="220"/>
      <c r="G91" s="40"/>
      <c r="H91" s="40"/>
      <c r="I91" s="40"/>
      <c r="J91" s="40"/>
    </row>
    <row r="92" spans="1:10" s="43" customFormat="1">
      <c r="A92" s="53"/>
      <c r="F92" s="220"/>
      <c r="G92" s="40"/>
      <c r="H92" s="40"/>
      <c r="I92" s="40"/>
      <c r="J92" s="40"/>
    </row>
    <row r="93" spans="1:10" s="43" customFormat="1">
      <c r="A93" s="53"/>
      <c r="F93" s="220"/>
      <c r="G93" s="40"/>
      <c r="H93" s="40"/>
      <c r="I93" s="40"/>
      <c r="J93" s="40"/>
    </row>
    <row r="94" spans="1:10" s="43" customFormat="1">
      <c r="A94" s="53"/>
      <c r="F94" s="220"/>
      <c r="G94" s="40"/>
      <c r="H94" s="40"/>
      <c r="I94" s="40"/>
      <c r="J94" s="40"/>
    </row>
    <row r="95" spans="1:10" s="43" customFormat="1">
      <c r="A95" s="53"/>
      <c r="F95" s="220"/>
      <c r="G95" s="40"/>
      <c r="H95" s="40"/>
      <c r="I95" s="40"/>
      <c r="J95" s="40"/>
    </row>
    <row r="96" spans="1:10" s="43" customFormat="1">
      <c r="A96" s="53"/>
      <c r="F96" s="220"/>
      <c r="G96" s="40"/>
      <c r="H96" s="40"/>
      <c r="I96" s="40"/>
      <c r="J96" s="40"/>
    </row>
    <row r="97" spans="1:10" s="43" customFormat="1">
      <c r="A97" s="53"/>
      <c r="F97" s="220"/>
      <c r="G97" s="40"/>
      <c r="H97" s="40"/>
      <c r="I97" s="40"/>
      <c r="J97" s="40"/>
    </row>
    <row r="98" spans="1:10" s="43" customFormat="1">
      <c r="A98" s="53"/>
      <c r="F98" s="220"/>
      <c r="G98" s="40"/>
      <c r="H98" s="40"/>
      <c r="I98" s="40"/>
      <c r="J98" s="40"/>
    </row>
    <row r="99" spans="1:10" s="43" customFormat="1">
      <c r="A99" s="53"/>
      <c r="F99" s="220"/>
      <c r="G99" s="40"/>
      <c r="H99" s="40"/>
      <c r="I99" s="40"/>
      <c r="J99" s="40"/>
    </row>
    <row r="100" spans="1:10" s="43" customFormat="1">
      <c r="A100" s="53"/>
      <c r="F100" s="220"/>
      <c r="G100" s="40"/>
      <c r="H100" s="40"/>
      <c r="I100" s="40"/>
      <c r="J100" s="40"/>
    </row>
    <row r="101" spans="1:10" s="43" customFormat="1">
      <c r="A101" s="53"/>
      <c r="F101" s="220"/>
      <c r="G101" s="40"/>
      <c r="H101" s="40"/>
      <c r="I101" s="40"/>
      <c r="J101" s="40"/>
    </row>
    <row r="102" spans="1:10" s="43" customFormat="1">
      <c r="A102" s="53"/>
      <c r="F102" s="220"/>
      <c r="G102" s="40"/>
      <c r="H102" s="40"/>
      <c r="I102" s="40"/>
      <c r="J102" s="40"/>
    </row>
    <row r="103" spans="1:10" s="43" customFormat="1">
      <c r="A103" s="53"/>
      <c r="F103" s="220"/>
      <c r="G103" s="40"/>
      <c r="H103" s="40"/>
      <c r="I103" s="40"/>
      <c r="J103" s="40"/>
    </row>
    <row r="104" spans="1:10" s="43" customFormat="1">
      <c r="A104" s="53"/>
      <c r="F104" s="220"/>
      <c r="G104" s="40"/>
      <c r="H104" s="40"/>
      <c r="I104" s="40"/>
      <c r="J104" s="40"/>
    </row>
    <row r="105" spans="1:10" s="43" customFormat="1">
      <c r="A105" s="53"/>
      <c r="F105" s="220"/>
      <c r="G105" s="40"/>
      <c r="H105" s="40"/>
      <c r="I105" s="40"/>
      <c r="J105" s="40"/>
    </row>
    <row r="106" spans="1:10" s="43" customFormat="1">
      <c r="A106" s="53"/>
      <c r="F106" s="220"/>
      <c r="G106" s="40"/>
      <c r="H106" s="40"/>
      <c r="I106" s="40"/>
      <c r="J106" s="40"/>
    </row>
    <row r="107" spans="1:10" s="43" customFormat="1">
      <c r="A107" s="53"/>
      <c r="F107" s="220"/>
      <c r="G107" s="40"/>
      <c r="H107" s="40"/>
      <c r="I107" s="40"/>
      <c r="J107" s="40"/>
    </row>
    <row r="108" spans="1:10" s="43" customFormat="1">
      <c r="A108" s="53"/>
      <c r="F108" s="220"/>
      <c r="G108" s="40"/>
      <c r="H108" s="40"/>
      <c r="I108" s="40"/>
      <c r="J108" s="40"/>
    </row>
    <row r="109" spans="1:10" s="43" customFormat="1">
      <c r="A109" s="53"/>
      <c r="F109" s="220"/>
      <c r="G109" s="40"/>
      <c r="H109" s="40"/>
      <c r="I109" s="40"/>
      <c r="J109" s="40"/>
    </row>
    <row r="110" spans="1:10" s="43" customFormat="1">
      <c r="A110" s="53"/>
      <c r="F110" s="220"/>
      <c r="G110" s="40"/>
      <c r="H110" s="40"/>
      <c r="I110" s="40"/>
      <c r="J110" s="40"/>
    </row>
    <row r="111" spans="1:10" s="43" customFormat="1">
      <c r="A111" s="53"/>
      <c r="F111" s="220"/>
      <c r="G111" s="40"/>
      <c r="H111" s="40"/>
      <c r="I111" s="40"/>
      <c r="J111" s="40"/>
    </row>
    <row r="112" spans="1:10" s="43" customFormat="1">
      <c r="A112" s="53"/>
      <c r="F112" s="220"/>
      <c r="G112" s="40"/>
      <c r="H112" s="40"/>
      <c r="I112" s="40"/>
      <c r="J112" s="40"/>
    </row>
    <row r="113" spans="1:10" s="43" customFormat="1">
      <c r="A113" s="53"/>
      <c r="F113" s="220"/>
      <c r="G113" s="40"/>
      <c r="H113" s="40"/>
      <c r="I113" s="40"/>
      <c r="J113" s="40"/>
    </row>
    <row r="114" spans="1:10" s="43" customFormat="1">
      <c r="A114" s="53"/>
      <c r="F114" s="220"/>
      <c r="G114" s="40"/>
      <c r="H114" s="40"/>
      <c r="I114" s="40"/>
      <c r="J114" s="40"/>
    </row>
    <row r="115" spans="1:10" s="43" customFormat="1">
      <c r="A115" s="53"/>
      <c r="F115" s="220"/>
      <c r="G115" s="40"/>
      <c r="H115" s="40"/>
      <c r="I115" s="40"/>
      <c r="J115" s="40"/>
    </row>
    <row r="116" spans="1:10" s="43" customFormat="1">
      <c r="A116" s="53"/>
      <c r="F116" s="220"/>
      <c r="G116" s="40"/>
      <c r="H116" s="40"/>
      <c r="I116" s="40"/>
      <c r="J116" s="40"/>
    </row>
    <row r="117" spans="1:10" s="43" customFormat="1">
      <c r="A117" s="53"/>
      <c r="F117" s="220"/>
      <c r="G117" s="40"/>
      <c r="H117" s="40"/>
      <c r="I117" s="40"/>
      <c r="J117" s="40"/>
    </row>
    <row r="118" spans="1:10" s="43" customFormat="1">
      <c r="A118" s="53"/>
      <c r="F118" s="220"/>
      <c r="G118" s="40"/>
      <c r="H118" s="40"/>
      <c r="I118" s="40"/>
      <c r="J118" s="40"/>
    </row>
    <row r="119" spans="1:10" s="43" customFormat="1">
      <c r="A119" s="53"/>
      <c r="F119" s="220"/>
      <c r="G119" s="40"/>
      <c r="H119" s="40"/>
      <c r="I119" s="40"/>
      <c r="J119" s="40"/>
    </row>
    <row r="120" spans="1:10" s="43" customFormat="1">
      <c r="A120" s="53"/>
      <c r="F120" s="220"/>
      <c r="G120" s="40"/>
      <c r="H120" s="40"/>
      <c r="I120" s="40"/>
      <c r="J120" s="40"/>
    </row>
    <row r="121" spans="1:10" s="43" customFormat="1">
      <c r="A121" s="53"/>
      <c r="F121" s="220"/>
      <c r="G121" s="40"/>
      <c r="H121" s="40"/>
      <c r="I121" s="40"/>
      <c r="J121" s="40"/>
    </row>
    <row r="122" spans="1:10" s="43" customFormat="1">
      <c r="A122" s="53"/>
      <c r="F122" s="220"/>
      <c r="G122" s="40"/>
      <c r="H122" s="40"/>
      <c r="I122" s="40"/>
      <c r="J122" s="40"/>
    </row>
    <row r="123" spans="1:10" s="43" customFormat="1">
      <c r="A123" s="53"/>
      <c r="F123" s="220"/>
      <c r="G123" s="40"/>
      <c r="H123" s="40"/>
      <c r="I123" s="40"/>
      <c r="J123" s="40"/>
    </row>
    <row r="124" spans="1:10" s="43" customFormat="1">
      <c r="A124" s="53"/>
      <c r="F124" s="220"/>
      <c r="G124" s="40"/>
      <c r="H124" s="40"/>
      <c r="I124" s="40"/>
      <c r="J124" s="40"/>
    </row>
    <row r="125" spans="1:10" s="43" customFormat="1">
      <c r="A125" s="53"/>
      <c r="F125" s="220"/>
      <c r="G125" s="40"/>
      <c r="H125" s="40"/>
      <c r="I125" s="40"/>
      <c r="J125" s="40"/>
    </row>
    <row r="126" spans="1:10" s="43" customFormat="1">
      <c r="A126" s="53"/>
      <c r="F126" s="220"/>
      <c r="G126" s="40"/>
      <c r="H126" s="40"/>
      <c r="I126" s="40"/>
      <c r="J126" s="40"/>
    </row>
    <row r="127" spans="1:10" s="43" customFormat="1">
      <c r="A127" s="53"/>
      <c r="F127" s="220"/>
      <c r="G127" s="40"/>
      <c r="H127" s="40"/>
      <c r="I127" s="40"/>
      <c r="J127" s="40"/>
    </row>
    <row r="128" spans="1:10" s="43" customFormat="1">
      <c r="A128" s="53"/>
      <c r="F128" s="220"/>
      <c r="G128" s="40"/>
      <c r="H128" s="40"/>
      <c r="I128" s="40"/>
      <c r="J128" s="40"/>
    </row>
    <row r="129" spans="1:10" s="43" customFormat="1">
      <c r="A129" s="53"/>
      <c r="F129" s="220"/>
      <c r="G129" s="40"/>
      <c r="H129" s="40"/>
      <c r="I129" s="40"/>
      <c r="J129" s="40"/>
    </row>
    <row r="130" spans="1:10" s="43" customFormat="1">
      <c r="A130" s="53"/>
      <c r="F130" s="220"/>
      <c r="G130" s="40"/>
      <c r="H130" s="40"/>
      <c r="I130" s="40"/>
      <c r="J130" s="40"/>
    </row>
    <row r="131" spans="1:10" s="43" customFormat="1">
      <c r="A131" s="53"/>
      <c r="F131" s="220"/>
      <c r="G131" s="40"/>
      <c r="H131" s="40"/>
      <c r="I131" s="40"/>
      <c r="J131" s="40"/>
    </row>
    <row r="132" spans="1:10" s="43" customFormat="1">
      <c r="A132" s="53"/>
      <c r="F132" s="220"/>
      <c r="G132" s="40"/>
      <c r="H132" s="40"/>
      <c r="I132" s="40"/>
      <c r="J132" s="40"/>
    </row>
    <row r="133" spans="1:10" s="43" customFormat="1">
      <c r="A133" s="53"/>
      <c r="F133" s="220"/>
      <c r="G133" s="40"/>
      <c r="H133" s="40"/>
      <c r="I133" s="40"/>
      <c r="J133" s="40"/>
    </row>
    <row r="134" spans="1:10" s="43" customFormat="1">
      <c r="A134" s="53"/>
      <c r="F134" s="220"/>
      <c r="G134" s="40"/>
      <c r="H134" s="40"/>
      <c r="I134" s="40"/>
      <c r="J134" s="40"/>
    </row>
    <row r="135" spans="1:10" s="43" customFormat="1">
      <c r="A135" s="53"/>
      <c r="F135" s="220"/>
      <c r="G135" s="40"/>
      <c r="H135" s="40"/>
      <c r="I135" s="40"/>
      <c r="J135" s="40"/>
    </row>
    <row r="136" spans="1:10" s="43" customFormat="1">
      <c r="A136" s="53"/>
      <c r="F136" s="220"/>
      <c r="G136" s="40"/>
      <c r="H136" s="40"/>
      <c r="I136" s="40"/>
      <c r="J136" s="40"/>
    </row>
    <row r="137" spans="1:10" s="43" customFormat="1">
      <c r="A137" s="53"/>
      <c r="F137" s="220"/>
      <c r="G137" s="40"/>
      <c r="H137" s="40"/>
      <c r="I137" s="40"/>
      <c r="J137" s="40"/>
    </row>
    <row r="138" spans="1:10" s="43" customFormat="1">
      <c r="A138" s="53"/>
      <c r="F138" s="220"/>
      <c r="G138" s="40"/>
      <c r="H138" s="40"/>
      <c r="I138" s="40"/>
      <c r="J138" s="40"/>
    </row>
    <row r="139" spans="1:10" s="43" customFormat="1">
      <c r="A139" s="53"/>
      <c r="F139" s="220"/>
      <c r="G139" s="40"/>
      <c r="H139" s="40"/>
      <c r="I139" s="40"/>
      <c r="J139" s="40"/>
    </row>
    <row r="140" spans="1:10" s="43" customFormat="1">
      <c r="A140" s="53"/>
      <c r="F140" s="220"/>
      <c r="G140" s="40"/>
      <c r="H140" s="40"/>
      <c r="I140" s="40"/>
      <c r="J140" s="40"/>
    </row>
    <row r="141" spans="1:10" s="43" customFormat="1">
      <c r="A141" s="53"/>
      <c r="F141" s="220"/>
      <c r="G141" s="40"/>
      <c r="H141" s="40"/>
      <c r="I141" s="40"/>
      <c r="J141" s="40"/>
    </row>
    <row r="142" spans="1:10" s="43" customFormat="1">
      <c r="A142" s="53"/>
      <c r="F142" s="220"/>
      <c r="G142" s="40"/>
      <c r="H142" s="40"/>
      <c r="I142" s="40"/>
      <c r="J142" s="40"/>
    </row>
    <row r="143" spans="1:10" s="43" customFormat="1">
      <c r="A143" s="53"/>
      <c r="F143" s="220"/>
      <c r="G143" s="40"/>
      <c r="H143" s="40"/>
      <c r="I143" s="40"/>
      <c r="J143" s="40"/>
    </row>
    <row r="144" spans="1:10" s="43" customFormat="1">
      <c r="A144" s="53"/>
      <c r="F144" s="220"/>
      <c r="G144" s="40"/>
      <c r="H144" s="40"/>
      <c r="I144" s="40"/>
      <c r="J144" s="40"/>
    </row>
    <row r="145" spans="1:10" s="43" customFormat="1">
      <c r="A145" s="53"/>
      <c r="F145" s="220"/>
      <c r="G145" s="40"/>
      <c r="H145" s="40"/>
      <c r="I145" s="40"/>
      <c r="J145" s="40"/>
    </row>
    <row r="146" spans="1:10" s="43" customFormat="1">
      <c r="A146" s="53"/>
      <c r="F146" s="220"/>
      <c r="G146" s="40"/>
      <c r="H146" s="40"/>
      <c r="I146" s="40"/>
      <c r="J146" s="40"/>
    </row>
    <row r="147" spans="1:10" s="43" customFormat="1">
      <c r="A147" s="53"/>
      <c r="F147" s="220"/>
      <c r="G147" s="40"/>
      <c r="H147" s="40"/>
      <c r="I147" s="40"/>
      <c r="J147" s="40"/>
    </row>
    <row r="148" spans="1:10" s="43" customFormat="1">
      <c r="A148" s="53"/>
      <c r="F148" s="220"/>
      <c r="G148" s="40"/>
      <c r="H148" s="40"/>
      <c r="I148" s="40"/>
      <c r="J148" s="40"/>
    </row>
    <row r="149" spans="1:10" s="43" customFormat="1">
      <c r="A149" s="53"/>
      <c r="F149" s="220"/>
      <c r="G149" s="40"/>
      <c r="H149" s="40"/>
      <c r="I149" s="40"/>
      <c r="J149" s="40"/>
    </row>
    <row r="150" spans="1:10" s="43" customFormat="1">
      <c r="A150" s="53"/>
      <c r="F150" s="220"/>
      <c r="G150" s="40"/>
      <c r="H150" s="40"/>
      <c r="I150" s="40"/>
      <c r="J150" s="40"/>
    </row>
    <row r="151" spans="1:10" s="43" customFormat="1">
      <c r="A151" s="53"/>
      <c r="F151" s="220"/>
      <c r="G151" s="40"/>
      <c r="H151" s="40"/>
      <c r="I151" s="40"/>
      <c r="J151" s="40"/>
    </row>
    <row r="152" spans="1:10" s="43" customFormat="1">
      <c r="A152" s="53"/>
      <c r="F152" s="220"/>
      <c r="G152" s="40"/>
      <c r="H152" s="40"/>
      <c r="I152" s="40"/>
      <c r="J152" s="40"/>
    </row>
    <row r="153" spans="1:10" s="43" customFormat="1">
      <c r="A153" s="53"/>
      <c r="F153" s="220"/>
      <c r="G153" s="40"/>
      <c r="H153" s="40"/>
      <c r="I153" s="40"/>
      <c r="J153" s="40"/>
    </row>
    <row r="154" spans="1:10" s="43" customFormat="1">
      <c r="A154" s="53"/>
      <c r="F154" s="220"/>
      <c r="G154" s="40"/>
      <c r="H154" s="40"/>
      <c r="I154" s="40"/>
      <c r="J154" s="40"/>
    </row>
    <row r="155" spans="1:10" s="43" customFormat="1">
      <c r="A155" s="53"/>
      <c r="F155" s="220"/>
      <c r="G155" s="40"/>
      <c r="H155" s="40"/>
      <c r="I155" s="40"/>
      <c r="J155" s="40"/>
    </row>
    <row r="156" spans="1:10" s="43" customFormat="1">
      <c r="A156" s="53"/>
      <c r="F156" s="220"/>
      <c r="G156" s="40"/>
      <c r="H156" s="40"/>
      <c r="I156" s="40"/>
      <c r="J156" s="40"/>
    </row>
    <row r="157" spans="1:10" s="43" customFormat="1">
      <c r="A157" s="53"/>
      <c r="F157" s="220"/>
      <c r="G157" s="40"/>
      <c r="H157" s="40"/>
      <c r="I157" s="40"/>
      <c r="J157" s="40"/>
    </row>
    <row r="158" spans="1:10" s="43" customFormat="1">
      <c r="A158" s="53"/>
      <c r="F158" s="220"/>
      <c r="G158" s="40"/>
      <c r="H158" s="40"/>
      <c r="I158" s="40"/>
      <c r="J158" s="40"/>
    </row>
    <row r="159" spans="1:10" s="43" customFormat="1">
      <c r="A159" s="53"/>
      <c r="F159" s="220"/>
      <c r="G159" s="40"/>
      <c r="H159" s="40"/>
      <c r="I159" s="40"/>
      <c r="J159" s="40"/>
    </row>
    <row r="160" spans="1:10" s="43" customFormat="1">
      <c r="A160" s="53"/>
      <c r="F160" s="220"/>
      <c r="G160" s="40"/>
      <c r="H160" s="40"/>
      <c r="I160" s="40"/>
      <c r="J160" s="40"/>
    </row>
    <row r="161" spans="1:10" s="43" customFormat="1">
      <c r="A161" s="53"/>
      <c r="F161" s="220"/>
      <c r="G161" s="40"/>
      <c r="H161" s="40"/>
      <c r="I161" s="40"/>
      <c r="J161" s="40"/>
    </row>
    <row r="162" spans="1:10" s="43" customFormat="1">
      <c r="A162" s="53"/>
      <c r="F162" s="220"/>
      <c r="G162" s="40"/>
      <c r="H162" s="40"/>
      <c r="I162" s="40"/>
      <c r="J162" s="40"/>
    </row>
    <row r="163" spans="1:10" s="43" customFormat="1">
      <c r="A163" s="53"/>
      <c r="F163" s="220"/>
      <c r="G163" s="40"/>
      <c r="H163" s="40"/>
      <c r="I163" s="40"/>
      <c r="J163" s="40"/>
    </row>
    <row r="164" spans="1:10" s="43" customFormat="1">
      <c r="A164" s="53"/>
      <c r="F164" s="220"/>
      <c r="G164" s="40"/>
      <c r="H164" s="40"/>
      <c r="I164" s="40"/>
      <c r="J164" s="40"/>
    </row>
    <row r="165" spans="1:10" s="43" customFormat="1">
      <c r="A165" s="53"/>
      <c r="F165" s="220"/>
      <c r="G165" s="40"/>
      <c r="H165" s="40"/>
      <c r="I165" s="40"/>
      <c r="J165" s="40"/>
    </row>
    <row r="166" spans="1:10" s="43" customFormat="1">
      <c r="A166" s="53"/>
      <c r="F166" s="220"/>
      <c r="G166" s="40"/>
      <c r="H166" s="40"/>
      <c r="I166" s="40"/>
      <c r="J166" s="40"/>
    </row>
    <row r="167" spans="1:10" s="43" customFormat="1">
      <c r="A167" s="53"/>
      <c r="F167" s="220"/>
      <c r="G167" s="40"/>
      <c r="H167" s="40"/>
      <c r="I167" s="40"/>
      <c r="J167" s="40"/>
    </row>
    <row r="168" spans="1:10" s="43" customFormat="1">
      <c r="A168" s="53"/>
      <c r="F168" s="220"/>
      <c r="G168" s="40"/>
      <c r="H168" s="40"/>
      <c r="I168" s="40"/>
      <c r="J168" s="40"/>
    </row>
    <row r="169" spans="1:10" s="43" customFormat="1">
      <c r="A169" s="53"/>
      <c r="F169" s="220"/>
      <c r="G169" s="40"/>
      <c r="H169" s="40"/>
      <c r="I169" s="40"/>
      <c r="J169" s="40"/>
    </row>
    <row r="170" spans="1:10" s="43" customFormat="1">
      <c r="A170" s="53"/>
      <c r="F170" s="220"/>
      <c r="G170" s="40"/>
      <c r="H170" s="40"/>
      <c r="I170" s="40"/>
      <c r="J170" s="40"/>
    </row>
    <row r="171" spans="1:10" s="43" customFormat="1">
      <c r="A171" s="53"/>
      <c r="F171" s="220"/>
      <c r="G171" s="40"/>
      <c r="H171" s="40"/>
      <c r="I171" s="40"/>
      <c r="J171" s="40"/>
    </row>
    <row r="172" spans="1:10" s="43" customFormat="1">
      <c r="A172" s="53"/>
      <c r="F172" s="220"/>
      <c r="G172" s="40"/>
      <c r="H172" s="40"/>
      <c r="I172" s="40"/>
      <c r="J172" s="40"/>
    </row>
    <row r="173" spans="1:10" s="43" customFormat="1">
      <c r="A173" s="53"/>
      <c r="F173" s="220"/>
      <c r="G173" s="40"/>
      <c r="H173" s="40"/>
      <c r="I173" s="40"/>
      <c r="J173" s="40"/>
    </row>
    <row r="174" spans="1:10" s="43" customFormat="1">
      <c r="A174" s="53"/>
      <c r="F174" s="220"/>
      <c r="G174" s="40"/>
      <c r="H174" s="40"/>
      <c r="I174" s="40"/>
      <c r="J174" s="40"/>
    </row>
    <row r="175" spans="1:10" s="43" customFormat="1">
      <c r="A175" s="53"/>
      <c r="F175" s="220"/>
      <c r="G175" s="40"/>
      <c r="H175" s="40"/>
      <c r="I175" s="40"/>
      <c r="J175" s="40"/>
    </row>
    <row r="176" spans="1:10" s="43" customFormat="1">
      <c r="A176" s="53"/>
      <c r="F176" s="220"/>
      <c r="G176" s="40"/>
      <c r="H176" s="40"/>
      <c r="I176" s="40"/>
      <c r="J176" s="40"/>
    </row>
    <row r="177" spans="1:10" s="43" customFormat="1">
      <c r="A177" s="53"/>
      <c r="F177" s="220"/>
      <c r="G177" s="40"/>
      <c r="H177" s="40"/>
      <c r="I177" s="40"/>
      <c r="J177" s="40"/>
    </row>
    <row r="178" spans="1:10" s="43" customFormat="1">
      <c r="A178" s="53"/>
      <c r="F178" s="220"/>
      <c r="G178" s="40"/>
      <c r="H178" s="40"/>
      <c r="I178" s="40"/>
      <c r="J178" s="40"/>
    </row>
    <row r="179" spans="1:10" s="43" customFormat="1">
      <c r="A179" s="53"/>
      <c r="F179" s="220"/>
      <c r="G179" s="40"/>
      <c r="H179" s="40"/>
      <c r="I179" s="40"/>
      <c r="J179" s="40"/>
    </row>
    <row r="180" spans="1:10" s="43" customFormat="1">
      <c r="A180" s="53"/>
      <c r="F180" s="220"/>
      <c r="G180" s="40"/>
      <c r="H180" s="40"/>
      <c r="I180" s="40"/>
      <c r="J180" s="40"/>
    </row>
    <row r="181" spans="1:10" s="43" customFormat="1">
      <c r="A181" s="53"/>
      <c r="F181" s="220"/>
      <c r="G181" s="40"/>
      <c r="H181" s="40"/>
      <c r="I181" s="40"/>
      <c r="J181" s="40"/>
    </row>
    <row r="182" spans="1:10" s="43" customFormat="1">
      <c r="A182" s="53"/>
      <c r="F182" s="220"/>
      <c r="G182" s="40"/>
      <c r="H182" s="40"/>
      <c r="I182" s="40"/>
      <c r="J182" s="40"/>
    </row>
    <row r="183" spans="1:10" s="43" customFormat="1">
      <c r="A183" s="53"/>
      <c r="F183" s="220"/>
      <c r="G183" s="40"/>
      <c r="H183" s="40"/>
      <c r="I183" s="40"/>
      <c r="J183" s="40"/>
    </row>
    <row r="184" spans="1:10" s="43" customFormat="1">
      <c r="A184" s="53"/>
      <c r="F184" s="220"/>
      <c r="G184" s="40"/>
      <c r="H184" s="40"/>
      <c r="I184" s="40"/>
      <c r="J184" s="40"/>
    </row>
    <row r="185" spans="1:10" s="43" customFormat="1">
      <c r="A185" s="53"/>
      <c r="F185" s="220"/>
      <c r="G185" s="40"/>
      <c r="H185" s="40"/>
      <c r="I185" s="40"/>
      <c r="J185" s="40"/>
    </row>
    <row r="186" spans="1:10" s="43" customFormat="1">
      <c r="A186" s="53"/>
      <c r="F186" s="220"/>
      <c r="G186" s="40"/>
      <c r="H186" s="40"/>
      <c r="I186" s="40"/>
      <c r="J186" s="40"/>
    </row>
    <row r="187" spans="1:10" s="43" customFormat="1">
      <c r="A187" s="53"/>
      <c r="F187" s="220"/>
      <c r="G187" s="40"/>
      <c r="H187" s="40"/>
      <c r="I187" s="40"/>
      <c r="J187" s="40"/>
    </row>
    <row r="188" spans="1:10" s="43" customFormat="1">
      <c r="A188" s="53"/>
      <c r="F188" s="220"/>
      <c r="G188" s="40"/>
      <c r="H188" s="40"/>
      <c r="I188" s="40"/>
      <c r="J188" s="40"/>
    </row>
    <row r="189" spans="1:10" s="43" customFormat="1">
      <c r="A189" s="53"/>
      <c r="F189" s="220"/>
      <c r="G189" s="40"/>
      <c r="H189" s="40"/>
      <c r="I189" s="40"/>
      <c r="J189" s="40"/>
    </row>
    <row r="190" spans="1:10" s="43" customFormat="1">
      <c r="A190" s="53"/>
      <c r="F190" s="220"/>
      <c r="G190" s="40"/>
      <c r="H190" s="40"/>
      <c r="I190" s="40"/>
      <c r="J190" s="40"/>
    </row>
    <row r="191" spans="1:10" s="43" customFormat="1">
      <c r="A191" s="53"/>
      <c r="F191" s="220"/>
      <c r="G191" s="40"/>
      <c r="H191" s="40"/>
      <c r="I191" s="40"/>
      <c r="J191" s="40"/>
    </row>
    <row r="192" spans="1:10" s="43" customFormat="1">
      <c r="A192" s="53"/>
      <c r="F192" s="220"/>
      <c r="G192" s="40"/>
      <c r="H192" s="40"/>
      <c r="I192" s="40"/>
      <c r="J192" s="40"/>
    </row>
    <row r="193" spans="1:10" s="43" customFormat="1">
      <c r="A193" s="53"/>
      <c r="F193" s="220"/>
      <c r="G193" s="40"/>
      <c r="H193" s="40"/>
      <c r="I193" s="40"/>
      <c r="J193" s="40"/>
    </row>
    <row r="194" spans="1:10" s="43" customFormat="1">
      <c r="A194" s="53"/>
      <c r="F194" s="220"/>
      <c r="G194" s="40"/>
      <c r="H194" s="40"/>
      <c r="I194" s="40"/>
      <c r="J194" s="40"/>
    </row>
    <row r="195" spans="1:10" s="43" customFormat="1">
      <c r="A195" s="53"/>
      <c r="F195" s="220"/>
      <c r="G195" s="40"/>
      <c r="H195" s="40"/>
      <c r="I195" s="40"/>
      <c r="J195" s="40"/>
    </row>
    <row r="196" spans="1:10" s="43" customFormat="1">
      <c r="A196" s="53"/>
      <c r="F196" s="220"/>
      <c r="G196" s="40"/>
      <c r="H196" s="40"/>
      <c r="I196" s="40"/>
      <c r="J196" s="40"/>
    </row>
    <row r="197" spans="1:10" s="43" customFormat="1">
      <c r="A197" s="53"/>
      <c r="F197" s="220"/>
      <c r="G197" s="40"/>
      <c r="H197" s="40"/>
      <c r="I197" s="40"/>
      <c r="J197" s="40"/>
    </row>
    <row r="198" spans="1:10" s="43" customFormat="1">
      <c r="A198" s="53"/>
      <c r="F198" s="220"/>
      <c r="G198" s="40"/>
      <c r="H198" s="40"/>
      <c r="I198" s="40"/>
      <c r="J198" s="40"/>
    </row>
    <row r="199" spans="1:10" s="43" customFormat="1">
      <c r="A199" s="53"/>
      <c r="F199" s="220"/>
      <c r="G199" s="40"/>
      <c r="H199" s="40"/>
      <c r="I199" s="40"/>
      <c r="J199" s="40"/>
    </row>
    <row r="200" spans="1:10" s="43" customFormat="1">
      <c r="A200" s="53"/>
      <c r="F200" s="220"/>
      <c r="G200" s="40"/>
      <c r="H200" s="40"/>
      <c r="I200" s="40"/>
      <c r="J200" s="40"/>
    </row>
    <row r="201" spans="1:10" s="43" customFormat="1">
      <c r="A201" s="53"/>
      <c r="F201" s="220"/>
      <c r="G201" s="40"/>
      <c r="H201" s="40"/>
      <c r="I201" s="40"/>
      <c r="J201" s="40"/>
    </row>
    <row r="202" spans="1:10" s="43" customFormat="1">
      <c r="A202" s="53"/>
      <c r="F202" s="220"/>
      <c r="G202" s="40"/>
      <c r="H202" s="40"/>
      <c r="I202" s="40"/>
      <c r="J202" s="40"/>
    </row>
    <row r="203" spans="1:10" s="43" customFormat="1">
      <c r="A203" s="53"/>
      <c r="F203" s="220"/>
      <c r="G203" s="40"/>
      <c r="H203" s="40"/>
      <c r="I203" s="40"/>
      <c r="J203" s="40"/>
    </row>
    <row r="204" spans="1:10" s="43" customFormat="1">
      <c r="A204" s="53"/>
      <c r="F204" s="220"/>
      <c r="G204" s="40"/>
      <c r="H204" s="40"/>
      <c r="I204" s="40"/>
      <c r="J204" s="40"/>
    </row>
    <row r="205" spans="1:10" s="43" customFormat="1">
      <c r="A205" s="53"/>
      <c r="F205" s="220"/>
      <c r="G205" s="40"/>
      <c r="H205" s="40"/>
      <c r="I205" s="40"/>
      <c r="J205" s="40"/>
    </row>
    <row r="206" spans="1:10" s="43" customFormat="1">
      <c r="A206" s="53"/>
      <c r="F206" s="220"/>
      <c r="G206" s="40"/>
      <c r="H206" s="40"/>
      <c r="I206" s="40"/>
      <c r="J206" s="40"/>
    </row>
    <row r="207" spans="1:10" s="43" customFormat="1">
      <c r="A207" s="53"/>
      <c r="F207" s="220"/>
      <c r="G207" s="40"/>
      <c r="H207" s="40"/>
      <c r="I207" s="40"/>
      <c r="J207" s="40"/>
    </row>
  </sheetData>
  <mergeCells count="10">
    <mergeCell ref="A3:H3"/>
    <mergeCell ref="A5:A6"/>
    <mergeCell ref="B5:B6"/>
    <mergeCell ref="C5:D5"/>
    <mergeCell ref="E5:H5"/>
    <mergeCell ref="A51:H51"/>
    <mergeCell ref="B57:D57"/>
    <mergeCell ref="B58:D58"/>
    <mergeCell ref="A8:H8"/>
    <mergeCell ref="A21:H21"/>
  </mergeCells>
  <pageMargins left="0.43307086614173229" right="0.15748031496062992" top="0.39370078740157483" bottom="0.59055118110236227" header="0.19685039370078741" footer="0.11811023622047245"/>
  <pageSetup paperSize="9" scale="50" fitToHeight="2" orientation="portrait" verticalDpi="300" r:id="rId1"/>
  <headerFooter alignWithMargins="0">
    <oddHeader xml:space="preserve">&amp;C&amp;14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showZeros="0" zoomScale="70" zoomScaleNormal="70" zoomScaleSheetLayoutView="70" workbookViewId="0">
      <selection activeCell="K106" sqref="K106"/>
    </sheetView>
  </sheetViews>
  <sheetFormatPr defaultColWidth="9.140625" defaultRowHeight="18.75" outlineLevelRow="1"/>
  <cols>
    <col min="1" max="1" width="93.28515625" style="137" customWidth="1"/>
    <col min="2" max="2" width="11" style="137" customWidth="1"/>
    <col min="3" max="4" width="15.28515625" style="137" customWidth="1"/>
    <col min="5" max="5" width="15.28515625" style="119" customWidth="1"/>
    <col min="6" max="6" width="15.28515625" style="137" customWidth="1"/>
    <col min="7" max="8" width="16" style="137" customWidth="1"/>
    <col min="9" max="9" width="9.140625" style="137"/>
    <col min="10" max="14" width="11.7109375" style="207" customWidth="1"/>
    <col min="15" max="18" width="10" style="207" bestFit="1" customWidth="1"/>
    <col min="19" max="19" width="9.140625" style="207"/>
    <col min="20" max="16384" width="9.140625" style="137"/>
  </cols>
  <sheetData>
    <row r="1" spans="1:19">
      <c r="H1" s="23" t="s">
        <v>212</v>
      </c>
    </row>
    <row r="2" spans="1:19">
      <c r="H2" s="23" t="s">
        <v>187</v>
      </c>
    </row>
    <row r="3" spans="1:19">
      <c r="A3" s="384" t="s">
        <v>428</v>
      </c>
      <c r="B3" s="384"/>
      <c r="C3" s="384"/>
      <c r="D3" s="384"/>
      <c r="E3" s="384"/>
      <c r="F3" s="384"/>
      <c r="G3" s="384"/>
      <c r="H3" s="384"/>
    </row>
    <row r="4" spans="1:19" outlineLevel="1">
      <c r="A4" s="18"/>
      <c r="B4" s="18"/>
      <c r="C4" s="18"/>
      <c r="D4" s="18"/>
      <c r="E4" s="208"/>
      <c r="F4" s="18"/>
      <c r="G4" s="18"/>
      <c r="H4" s="18"/>
    </row>
    <row r="5" spans="1:19" ht="61.5" customHeight="1">
      <c r="A5" s="393" t="s">
        <v>120</v>
      </c>
      <c r="B5" s="415" t="s">
        <v>0</v>
      </c>
      <c r="C5" s="393" t="s">
        <v>201</v>
      </c>
      <c r="D5" s="393"/>
      <c r="E5" s="383" t="s">
        <v>631</v>
      </c>
      <c r="F5" s="383"/>
      <c r="G5" s="383"/>
      <c r="H5" s="383"/>
    </row>
    <row r="6" spans="1:19" ht="42" customHeight="1">
      <c r="A6" s="393"/>
      <c r="B6" s="415"/>
      <c r="C6" s="322" t="s">
        <v>371</v>
      </c>
      <c r="D6" s="307" t="s">
        <v>206</v>
      </c>
      <c r="E6" s="242" t="s">
        <v>202</v>
      </c>
      <c r="F6" s="311" t="s">
        <v>203</v>
      </c>
      <c r="G6" s="311" t="s">
        <v>204</v>
      </c>
      <c r="H6" s="311" t="s">
        <v>205</v>
      </c>
    </row>
    <row r="7" spans="1:19" ht="15.95" customHeight="1">
      <c r="A7" s="146">
        <v>1</v>
      </c>
      <c r="B7" s="156">
        <v>2</v>
      </c>
      <c r="C7" s="323">
        <v>3</v>
      </c>
      <c r="D7" s="309">
        <v>4</v>
      </c>
      <c r="E7" s="283">
        <v>5</v>
      </c>
      <c r="F7" s="309">
        <v>6</v>
      </c>
      <c r="G7" s="309">
        <v>7</v>
      </c>
      <c r="H7" s="309">
        <v>8</v>
      </c>
    </row>
    <row r="8" spans="1:19" s="52" customFormat="1" ht="20.100000000000001" customHeight="1">
      <c r="A8" s="412" t="s">
        <v>130</v>
      </c>
      <c r="B8" s="412"/>
      <c r="C8" s="412"/>
      <c r="D8" s="412"/>
      <c r="E8" s="412"/>
      <c r="F8" s="412"/>
      <c r="G8" s="412"/>
      <c r="H8" s="412"/>
      <c r="J8" s="209"/>
      <c r="K8" s="209"/>
      <c r="L8" s="209"/>
      <c r="M8" s="209"/>
      <c r="N8" s="209"/>
      <c r="O8" s="209"/>
      <c r="P8" s="209"/>
      <c r="Q8" s="209"/>
      <c r="R8" s="209"/>
      <c r="S8" s="209"/>
    </row>
    <row r="9" spans="1:19" s="12" customFormat="1" ht="20.100000000000001" customHeight="1">
      <c r="A9" s="45" t="s">
        <v>429</v>
      </c>
      <c r="B9" s="8">
        <v>3000</v>
      </c>
      <c r="C9" s="122">
        <f>C10+C11+C13+C14+C15+C19</f>
        <v>396200.19999999995</v>
      </c>
      <c r="D9" s="124">
        <f>D10+D11+D13+D14+D15+D19</f>
        <v>366977.9</v>
      </c>
      <c r="E9" s="124">
        <f>E10+E11+E13+E14+E15+E19</f>
        <v>114287</v>
      </c>
      <c r="F9" s="124">
        <f>F10+F11+F13+F14+F15+F19</f>
        <v>138374.10000000003</v>
      </c>
      <c r="G9" s="277">
        <f>F9-E9</f>
        <v>24087.100000000035</v>
      </c>
      <c r="H9" s="124">
        <f>F9/E9*100</f>
        <v>121.07597539527684</v>
      </c>
      <c r="J9" s="219"/>
      <c r="K9" s="332"/>
      <c r="L9" s="210"/>
      <c r="M9" s="210"/>
      <c r="N9" s="210"/>
      <c r="O9" s="210"/>
      <c r="P9" s="210"/>
      <c r="Q9" s="210"/>
      <c r="R9" s="210"/>
      <c r="S9" s="210"/>
    </row>
    <row r="10" spans="1:19" ht="20.100000000000001" customHeight="1">
      <c r="A10" s="70" t="s">
        <v>430</v>
      </c>
      <c r="B10" s="151">
        <v>3010</v>
      </c>
      <c r="C10" s="86">
        <v>12547.5</v>
      </c>
      <c r="D10" s="86">
        <v>1110.5999999999999</v>
      </c>
      <c r="E10" s="86"/>
      <c r="F10" s="290">
        <v>-3320.6</v>
      </c>
      <c r="G10" s="285">
        <f>F10-E10</f>
        <v>-3320.6</v>
      </c>
      <c r="H10" s="106"/>
      <c r="J10" s="333"/>
      <c r="K10" s="333"/>
    </row>
    <row r="11" spans="1:19" ht="20.100000000000001" customHeight="1">
      <c r="A11" s="41" t="s">
        <v>431</v>
      </c>
      <c r="B11" s="151">
        <v>3020</v>
      </c>
      <c r="C11" s="86">
        <v>21.2</v>
      </c>
      <c r="D11" s="86">
        <v>571.9</v>
      </c>
      <c r="E11" s="106"/>
      <c r="F11" s="86">
        <v>303</v>
      </c>
      <c r="G11" s="285">
        <f t="shared" ref="G11:G24" si="0">F11-E11</f>
        <v>303</v>
      </c>
      <c r="H11" s="106"/>
      <c r="J11" s="333"/>
      <c r="K11" s="333"/>
    </row>
    <row r="12" spans="1:19" ht="20.100000000000001" customHeight="1">
      <c r="A12" s="211" t="s">
        <v>432</v>
      </c>
      <c r="B12" s="151">
        <v>3021</v>
      </c>
      <c r="C12" s="290"/>
      <c r="D12" s="290"/>
      <c r="E12" s="285"/>
      <c r="F12" s="290"/>
      <c r="G12" s="288">
        <f t="shared" si="0"/>
        <v>0</v>
      </c>
      <c r="H12" s="106"/>
      <c r="J12" s="333"/>
      <c r="K12" s="333"/>
    </row>
    <row r="13" spans="1:19" ht="20.100000000000001" customHeight="1">
      <c r="A13" s="41" t="s">
        <v>433</v>
      </c>
      <c r="B13" s="151">
        <v>3030</v>
      </c>
      <c r="C13" s="290">
        <v>72.5</v>
      </c>
      <c r="D13" s="86">
        <v>35.299999999999997</v>
      </c>
      <c r="E13" s="106">
        <v>30</v>
      </c>
      <c r="F13" s="86">
        <v>21.199999999999996</v>
      </c>
      <c r="G13" s="285">
        <f t="shared" si="0"/>
        <v>-8.8000000000000043</v>
      </c>
      <c r="H13" s="106">
        <f t="shared" ref="H13:H22" si="1">F13/E13*100</f>
        <v>70.666666666666657</v>
      </c>
      <c r="J13" s="333"/>
      <c r="K13" s="333"/>
    </row>
    <row r="14" spans="1:19" s="119" customFormat="1" ht="20.100000000000001" customHeight="1">
      <c r="A14" s="212" t="s">
        <v>434</v>
      </c>
      <c r="B14" s="213">
        <v>3040</v>
      </c>
      <c r="C14" s="290">
        <v>257227.6</v>
      </c>
      <c r="D14" s="285">
        <v>360559.4</v>
      </c>
      <c r="E14" s="285">
        <v>111058</v>
      </c>
      <c r="F14" s="285">
        <v>139110.00000000003</v>
      </c>
      <c r="G14" s="285">
        <f t="shared" si="0"/>
        <v>28052.000000000029</v>
      </c>
      <c r="H14" s="106">
        <f t="shared" si="1"/>
        <v>125.25887374164853</v>
      </c>
      <c r="J14" s="333"/>
      <c r="K14" s="333"/>
      <c r="L14" s="207"/>
      <c r="M14" s="207"/>
      <c r="N14" s="207"/>
      <c r="O14" s="207"/>
      <c r="P14" s="207"/>
      <c r="Q14" s="207"/>
      <c r="R14" s="207"/>
      <c r="S14" s="207"/>
    </row>
    <row r="15" spans="1:19" s="119" customFormat="1" ht="20.100000000000001" customHeight="1">
      <c r="A15" s="212" t="s">
        <v>87</v>
      </c>
      <c r="B15" s="213">
        <v>3050</v>
      </c>
      <c r="C15" s="329">
        <f>SUM(C16:C18)</f>
        <v>0</v>
      </c>
      <c r="D15" s="288">
        <f>SUM(D16:D18)</f>
        <v>0</v>
      </c>
      <c r="E15" s="288">
        <f>SUM(E16:E18)</f>
        <v>0</v>
      </c>
      <c r="F15" s="288">
        <f>SUM(F16:F18)</f>
        <v>0</v>
      </c>
      <c r="G15" s="288">
        <f t="shared" si="0"/>
        <v>0</v>
      </c>
      <c r="H15" s="341" t="e">
        <f t="shared" si="1"/>
        <v>#DIV/0!</v>
      </c>
      <c r="J15" s="333"/>
      <c r="K15" s="333"/>
      <c r="L15" s="207"/>
      <c r="M15" s="207"/>
      <c r="N15" s="207"/>
      <c r="O15" s="207"/>
      <c r="P15" s="207"/>
      <c r="Q15" s="207"/>
      <c r="R15" s="207"/>
      <c r="S15" s="207"/>
    </row>
    <row r="16" spans="1:19" s="119" customFormat="1" ht="20.100000000000001" customHeight="1">
      <c r="A16" s="214" t="s">
        <v>84</v>
      </c>
      <c r="B16" s="213">
        <v>3051</v>
      </c>
      <c r="C16" s="290"/>
      <c r="D16" s="285"/>
      <c r="E16" s="285"/>
      <c r="F16" s="285"/>
      <c r="G16" s="288">
        <f t="shared" si="0"/>
        <v>0</v>
      </c>
      <c r="H16" s="341" t="e">
        <f t="shared" si="1"/>
        <v>#DIV/0!</v>
      </c>
      <c r="J16" s="333"/>
      <c r="K16" s="333"/>
      <c r="L16" s="207"/>
      <c r="M16" s="207"/>
      <c r="N16" s="207"/>
      <c r="O16" s="207"/>
      <c r="P16" s="207"/>
      <c r="Q16" s="207"/>
      <c r="R16" s="207"/>
      <c r="S16" s="207"/>
    </row>
    <row r="17" spans="1:19" s="119" customFormat="1" ht="20.100000000000001" customHeight="1">
      <c r="A17" s="214" t="s">
        <v>435</v>
      </c>
      <c r="B17" s="213">
        <v>3052</v>
      </c>
      <c r="C17" s="290"/>
      <c r="D17" s="285"/>
      <c r="E17" s="285"/>
      <c r="F17" s="285"/>
      <c r="G17" s="288">
        <f t="shared" si="0"/>
        <v>0</v>
      </c>
      <c r="H17" s="341" t="e">
        <f t="shared" si="1"/>
        <v>#DIV/0!</v>
      </c>
      <c r="J17" s="333"/>
      <c r="K17" s="333"/>
      <c r="L17" s="207"/>
      <c r="M17" s="207"/>
      <c r="N17" s="207"/>
      <c r="O17" s="207"/>
      <c r="P17" s="207"/>
      <c r="Q17" s="207"/>
      <c r="R17" s="207"/>
      <c r="S17" s="207"/>
    </row>
    <row r="18" spans="1:19" s="119" customFormat="1" ht="20.100000000000001" customHeight="1">
      <c r="A18" s="214" t="s">
        <v>110</v>
      </c>
      <c r="B18" s="213">
        <v>3053</v>
      </c>
      <c r="C18" s="290"/>
      <c r="D18" s="285"/>
      <c r="E18" s="285"/>
      <c r="F18" s="285"/>
      <c r="G18" s="288">
        <f t="shared" si="0"/>
        <v>0</v>
      </c>
      <c r="H18" s="341" t="e">
        <f t="shared" si="1"/>
        <v>#DIV/0!</v>
      </c>
      <c r="J18" s="333"/>
      <c r="K18" s="333"/>
      <c r="L18" s="207"/>
      <c r="M18" s="207"/>
      <c r="N18" s="207"/>
      <c r="O18" s="207"/>
      <c r="P18" s="207"/>
      <c r="Q18" s="207"/>
      <c r="R18" s="207"/>
      <c r="S18" s="207"/>
    </row>
    <row r="19" spans="1:19" s="119" customFormat="1" ht="20.100000000000001" customHeight="1">
      <c r="A19" s="212" t="s">
        <v>436</v>
      </c>
      <c r="B19" s="213">
        <v>3060</v>
      </c>
      <c r="C19" s="290">
        <f>SUM(C20:C24)</f>
        <v>126331.4</v>
      </c>
      <c r="D19" s="285">
        <f>SUM(D20:D24)</f>
        <v>4700.7000000000007</v>
      </c>
      <c r="E19" s="285">
        <f>SUM(E20:E24)</f>
        <v>3199</v>
      </c>
      <c r="F19" s="285">
        <f>SUM(F20:F24)</f>
        <v>2260.5</v>
      </c>
      <c r="G19" s="285">
        <f t="shared" si="0"/>
        <v>-938.5</v>
      </c>
      <c r="H19" s="106">
        <f t="shared" si="1"/>
        <v>70.662707095967491</v>
      </c>
      <c r="J19" s="333"/>
      <c r="K19" s="333"/>
      <c r="L19" s="207"/>
      <c r="M19" s="207"/>
      <c r="N19" s="207"/>
      <c r="O19" s="207"/>
      <c r="P19" s="207"/>
      <c r="Q19" s="207"/>
      <c r="R19" s="207"/>
      <c r="S19" s="207"/>
    </row>
    <row r="20" spans="1:19" s="119" customFormat="1" ht="20.100000000000001" customHeight="1">
      <c r="A20" s="214" t="s">
        <v>437</v>
      </c>
      <c r="B20" s="213" t="s">
        <v>438</v>
      </c>
      <c r="C20" s="290">
        <v>12164.5</v>
      </c>
      <c r="D20" s="290">
        <v>98</v>
      </c>
      <c r="E20" s="290"/>
      <c r="F20" s="329">
        <v>0</v>
      </c>
      <c r="G20" s="288">
        <f t="shared" si="0"/>
        <v>0</v>
      </c>
      <c r="H20" s="341" t="e">
        <f t="shared" si="1"/>
        <v>#DIV/0!</v>
      </c>
      <c r="J20" s="333"/>
      <c r="K20" s="333"/>
      <c r="L20" s="207"/>
      <c r="M20" s="207"/>
      <c r="N20" s="207"/>
      <c r="O20" s="207"/>
      <c r="P20" s="207"/>
      <c r="Q20" s="207"/>
      <c r="R20" s="207"/>
      <c r="S20" s="207"/>
    </row>
    <row r="21" spans="1:19" s="119" customFormat="1" ht="20.100000000000001" customHeight="1">
      <c r="A21" s="214" t="s">
        <v>439</v>
      </c>
      <c r="B21" s="213" t="s">
        <v>440</v>
      </c>
      <c r="C21" s="290">
        <v>1107.0999999999999</v>
      </c>
      <c r="D21" s="285">
        <v>1365.7</v>
      </c>
      <c r="E21" s="285">
        <v>2794</v>
      </c>
      <c r="F21" s="285">
        <v>432.20000000000005</v>
      </c>
      <c r="G21" s="285">
        <f t="shared" si="0"/>
        <v>-2361.8000000000002</v>
      </c>
      <c r="H21" s="106">
        <f t="shared" si="1"/>
        <v>15.468861846814605</v>
      </c>
      <c r="J21" s="333"/>
      <c r="K21" s="333"/>
      <c r="L21" s="207"/>
      <c r="M21" s="207"/>
      <c r="N21" s="207"/>
      <c r="O21" s="207"/>
      <c r="P21" s="207"/>
      <c r="Q21" s="207"/>
      <c r="R21" s="207"/>
      <c r="S21" s="207"/>
    </row>
    <row r="22" spans="1:19" s="119" customFormat="1" ht="20.100000000000001" customHeight="1">
      <c r="A22" s="214" t="s">
        <v>441</v>
      </c>
      <c r="B22" s="213" t="s">
        <v>442</v>
      </c>
      <c r="C22" s="290">
        <v>94675</v>
      </c>
      <c r="D22" s="285">
        <v>418.1</v>
      </c>
      <c r="E22" s="285">
        <v>189</v>
      </c>
      <c r="F22" s="285">
        <v>14.200000000000045</v>
      </c>
      <c r="G22" s="285">
        <f t="shared" si="0"/>
        <v>-174.79999999999995</v>
      </c>
      <c r="H22" s="106">
        <f t="shared" si="1"/>
        <v>7.5132275132275366</v>
      </c>
      <c r="J22" s="333"/>
      <c r="K22" s="333"/>
      <c r="L22" s="207"/>
      <c r="M22" s="207"/>
      <c r="N22" s="207"/>
      <c r="O22" s="207"/>
      <c r="P22" s="207"/>
      <c r="Q22" s="207"/>
      <c r="R22" s="207"/>
      <c r="S22" s="207"/>
    </row>
    <row r="23" spans="1:19" s="119" customFormat="1" ht="20.100000000000001" customHeight="1">
      <c r="A23" s="214" t="s">
        <v>626</v>
      </c>
      <c r="B23" s="213" t="s">
        <v>443</v>
      </c>
      <c r="C23" s="290">
        <v>82.2</v>
      </c>
      <c r="D23" s="285">
        <v>222.5</v>
      </c>
      <c r="E23" s="285"/>
      <c r="F23" s="285">
        <v>63.400000000000006</v>
      </c>
      <c r="G23" s="285">
        <f t="shared" si="0"/>
        <v>63.400000000000006</v>
      </c>
      <c r="H23" s="106"/>
      <c r="J23" s="333"/>
      <c r="K23" s="333"/>
      <c r="L23" s="207"/>
      <c r="M23" s="207"/>
      <c r="N23" s="207"/>
      <c r="O23" s="207"/>
      <c r="P23" s="207"/>
      <c r="Q23" s="207"/>
      <c r="R23" s="207"/>
      <c r="S23" s="207"/>
    </row>
    <row r="24" spans="1:19" s="119" customFormat="1" ht="20.100000000000001" customHeight="1">
      <c r="A24" s="214" t="s">
        <v>228</v>
      </c>
      <c r="B24" s="213" t="s">
        <v>693</v>
      </c>
      <c r="C24" s="290">
        <v>18302.599999999999</v>
      </c>
      <c r="D24" s="290">
        <v>2596.4</v>
      </c>
      <c r="E24" s="290">
        <v>216</v>
      </c>
      <c r="F24" s="290">
        <v>1750.7</v>
      </c>
      <c r="G24" s="285">
        <f t="shared" si="0"/>
        <v>1534.7</v>
      </c>
      <c r="H24" s="106"/>
      <c r="J24" s="333"/>
      <c r="K24" s="333"/>
      <c r="L24" s="333"/>
      <c r="M24" s="207"/>
      <c r="N24" s="207"/>
      <c r="O24" s="207"/>
      <c r="P24" s="207"/>
      <c r="Q24" s="207"/>
      <c r="R24" s="207"/>
      <c r="S24" s="207"/>
    </row>
    <row r="25" spans="1:19" s="12" customFormat="1" ht="20.100000000000001" customHeight="1">
      <c r="A25" s="45" t="s">
        <v>444</v>
      </c>
      <c r="B25" s="145">
        <v>3100</v>
      </c>
      <c r="C25" s="293">
        <f>C26+C27+C28+C32+C50+C51</f>
        <v>-385696.19999999995</v>
      </c>
      <c r="D25" s="277">
        <f>D26+D27+D28+D32+D50+D51</f>
        <v>-362959.69999999995</v>
      </c>
      <c r="E25" s="277">
        <f>E26+E27+E28+E32+E50+E51</f>
        <v>-104793</v>
      </c>
      <c r="F25" s="277">
        <f>F26+F27+F28+F32+F50+F51</f>
        <v>-138126.5</v>
      </c>
      <c r="G25" s="277">
        <f>F25-E25</f>
        <v>-33333.5</v>
      </c>
      <c r="H25" s="124">
        <f>F25/E25*100</f>
        <v>131.80889944939068</v>
      </c>
      <c r="J25" s="219"/>
      <c r="K25" s="332"/>
      <c r="L25" s="210"/>
      <c r="M25" s="210"/>
      <c r="N25" s="210"/>
      <c r="O25" s="210"/>
      <c r="P25" s="210"/>
      <c r="Q25" s="210"/>
      <c r="R25" s="210"/>
      <c r="S25" s="210"/>
    </row>
    <row r="26" spans="1:19" ht="20.100000000000001" customHeight="1">
      <c r="A26" s="215" t="s">
        <v>445</v>
      </c>
      <c r="B26" s="151">
        <v>3110</v>
      </c>
      <c r="C26" s="290">
        <v>-183851.3</v>
      </c>
      <c r="D26" s="290">
        <v>-131322.4</v>
      </c>
      <c r="E26" s="290">
        <v>-34910</v>
      </c>
      <c r="F26" s="290">
        <v>-59205.5</v>
      </c>
      <c r="G26" s="285">
        <f>F26-E26</f>
        <v>-24295.5</v>
      </c>
      <c r="H26" s="106">
        <f>F26/E26*100</f>
        <v>169.59467201374966</v>
      </c>
      <c r="J26" s="333"/>
      <c r="K26" s="334"/>
    </row>
    <row r="27" spans="1:19" ht="20.100000000000001" customHeight="1">
      <c r="A27" s="215" t="s">
        <v>446</v>
      </c>
      <c r="B27" s="151">
        <v>3120</v>
      </c>
      <c r="C27" s="290">
        <v>-62037.4</v>
      </c>
      <c r="D27" s="290">
        <v>-80098.3</v>
      </c>
      <c r="E27" s="285">
        <v>-25340</v>
      </c>
      <c r="F27" s="290">
        <v>-28365.4</v>
      </c>
      <c r="G27" s="285">
        <f t="shared" ref="G27:G53" si="2">F27-E27</f>
        <v>-3025.4000000000015</v>
      </c>
      <c r="H27" s="106">
        <f t="shared" ref="H27:H54" si="3">F27/E27*100</f>
        <v>111.93922651933703</v>
      </c>
      <c r="J27" s="333"/>
      <c r="K27" s="334"/>
    </row>
    <row r="28" spans="1:19" ht="20.100000000000001" customHeight="1">
      <c r="A28" s="212" t="s">
        <v>86</v>
      </c>
      <c r="B28" s="151">
        <v>3130</v>
      </c>
      <c r="C28" s="329">
        <f>SUM(C29:C31)</f>
        <v>0</v>
      </c>
      <c r="D28" s="288">
        <f>SUM(D29:D31)</f>
        <v>0</v>
      </c>
      <c r="E28" s="288">
        <f>SUM(E29:E31)</f>
        <v>0</v>
      </c>
      <c r="F28" s="288">
        <f>SUM(F29:F31)</f>
        <v>0</v>
      </c>
      <c r="G28" s="288">
        <f t="shared" si="2"/>
        <v>0</v>
      </c>
      <c r="H28" s="106"/>
      <c r="J28" s="333"/>
      <c r="K28" s="334"/>
    </row>
    <row r="29" spans="1:19" ht="20.100000000000001" customHeight="1">
      <c r="A29" s="214" t="s">
        <v>84</v>
      </c>
      <c r="B29" s="151">
        <v>3131</v>
      </c>
      <c r="C29" s="86"/>
      <c r="D29" s="86"/>
      <c r="E29" s="106"/>
      <c r="F29" s="86"/>
      <c r="G29" s="288">
        <f t="shared" si="2"/>
        <v>0</v>
      </c>
      <c r="H29" s="106"/>
      <c r="J29" s="333"/>
      <c r="K29" s="334"/>
    </row>
    <row r="30" spans="1:19" ht="20.100000000000001" customHeight="1">
      <c r="A30" s="214" t="s">
        <v>435</v>
      </c>
      <c r="B30" s="151">
        <v>3132</v>
      </c>
      <c r="C30" s="86"/>
      <c r="D30" s="86"/>
      <c r="E30" s="106"/>
      <c r="F30" s="86"/>
      <c r="G30" s="288">
        <f t="shared" si="2"/>
        <v>0</v>
      </c>
      <c r="H30" s="106"/>
      <c r="J30" s="333"/>
      <c r="K30" s="334"/>
    </row>
    <row r="31" spans="1:19" ht="20.100000000000001" customHeight="1">
      <c r="A31" s="214" t="s">
        <v>110</v>
      </c>
      <c r="B31" s="151">
        <v>3133</v>
      </c>
      <c r="C31" s="86"/>
      <c r="D31" s="86"/>
      <c r="E31" s="106"/>
      <c r="F31" s="86"/>
      <c r="G31" s="288">
        <f t="shared" si="2"/>
        <v>0</v>
      </c>
      <c r="H31" s="106"/>
      <c r="J31" s="333"/>
      <c r="K31" s="334"/>
    </row>
    <row r="32" spans="1:19" ht="20.100000000000001" customHeight="1">
      <c r="A32" s="215" t="s">
        <v>447</v>
      </c>
      <c r="B32" s="151">
        <v>3140</v>
      </c>
      <c r="C32" s="290">
        <f>SUM(C33:C38)+C41</f>
        <v>-58496</v>
      </c>
      <c r="D32" s="285">
        <f>SUM(D33:D38)+D41</f>
        <v>-96948.4</v>
      </c>
      <c r="E32" s="285">
        <f>SUM(E33:E38)+E41</f>
        <v>-25043</v>
      </c>
      <c r="F32" s="285">
        <f>SUM(F33:F38)+F41</f>
        <v>-30353.9</v>
      </c>
      <c r="G32" s="285">
        <f t="shared" si="2"/>
        <v>-5310.9000000000015</v>
      </c>
      <c r="H32" s="106">
        <f t="shared" si="3"/>
        <v>121.2071237471549</v>
      </c>
      <c r="J32" s="333"/>
      <c r="K32" s="334"/>
    </row>
    <row r="33" spans="1:14" ht="20.100000000000001" customHeight="1">
      <c r="A33" s="211" t="s">
        <v>448</v>
      </c>
      <c r="B33" s="151">
        <v>3141</v>
      </c>
      <c r="C33" s="290">
        <v>-843.1</v>
      </c>
      <c r="D33" s="285">
        <v>-4103.7</v>
      </c>
      <c r="E33" s="285">
        <v>-600</v>
      </c>
      <c r="F33" s="285">
        <v>-2120.6999999999998</v>
      </c>
      <c r="G33" s="285">
        <f t="shared" si="2"/>
        <v>-1520.6999999999998</v>
      </c>
      <c r="H33" s="106">
        <f t="shared" si="3"/>
        <v>353.44999999999993</v>
      </c>
      <c r="J33" s="333"/>
      <c r="K33" s="334"/>
    </row>
    <row r="34" spans="1:14" ht="20.100000000000001" customHeight="1">
      <c r="A34" s="214" t="s">
        <v>449</v>
      </c>
      <c r="B34" s="151">
        <v>3142</v>
      </c>
      <c r="C34" s="290">
        <v>-4678</v>
      </c>
      <c r="D34" s="285">
        <v>-32471.4</v>
      </c>
      <c r="E34" s="285">
        <v>-4110</v>
      </c>
      <c r="F34" s="285">
        <v>-9909.6000000000022</v>
      </c>
      <c r="G34" s="285">
        <f t="shared" si="2"/>
        <v>-5799.6000000000022</v>
      </c>
      <c r="H34" s="106">
        <f t="shared" si="3"/>
        <v>241.10948905109493</v>
      </c>
      <c r="J34" s="333"/>
      <c r="K34" s="334"/>
    </row>
    <row r="35" spans="1:14" ht="20.100000000000001" customHeight="1">
      <c r="A35" s="214" t="s">
        <v>77</v>
      </c>
      <c r="B35" s="151">
        <v>3143</v>
      </c>
      <c r="C35" s="290"/>
      <c r="D35" s="290"/>
      <c r="E35" s="285"/>
      <c r="F35" s="329">
        <v>0</v>
      </c>
      <c r="G35" s="288">
        <f t="shared" si="2"/>
        <v>0</v>
      </c>
      <c r="H35" s="106"/>
      <c r="J35" s="333"/>
      <c r="K35" s="334"/>
    </row>
    <row r="36" spans="1:14" ht="20.100000000000001" customHeight="1">
      <c r="A36" s="214" t="s">
        <v>450</v>
      </c>
      <c r="B36" s="151">
        <v>3144</v>
      </c>
      <c r="C36" s="290"/>
      <c r="D36" s="290"/>
      <c r="E36" s="285"/>
      <c r="F36" s="329">
        <v>0</v>
      </c>
      <c r="G36" s="288">
        <f t="shared" si="2"/>
        <v>0</v>
      </c>
      <c r="H36" s="106"/>
      <c r="J36" s="333"/>
      <c r="K36" s="334"/>
    </row>
    <row r="37" spans="1:14" ht="20.100000000000001" customHeight="1">
      <c r="A37" s="214" t="s">
        <v>76</v>
      </c>
      <c r="B37" s="151">
        <v>3145</v>
      </c>
      <c r="C37" s="290">
        <v>-11412.1</v>
      </c>
      <c r="D37" s="285">
        <v>-18029</v>
      </c>
      <c r="E37" s="285">
        <v>-4751</v>
      </c>
      <c r="F37" s="285">
        <v>-6494.7999999999993</v>
      </c>
      <c r="G37" s="285">
        <f t="shared" si="2"/>
        <v>-1743.7999999999993</v>
      </c>
      <c r="H37" s="106">
        <f t="shared" si="3"/>
        <v>136.70385182066931</v>
      </c>
      <c r="J37" s="333"/>
      <c r="K37" s="334"/>
    </row>
    <row r="38" spans="1:14" ht="20.100000000000001" customHeight="1">
      <c r="A38" s="214" t="s">
        <v>451</v>
      </c>
      <c r="B38" s="151">
        <v>3146</v>
      </c>
      <c r="C38" s="329">
        <f>SUM(C39:C40)</f>
        <v>0</v>
      </c>
      <c r="D38" s="288">
        <f>SUM(D39:D40)</f>
        <v>0</v>
      </c>
      <c r="E38" s="288">
        <f>SUM(E39:E40)</f>
        <v>0</v>
      </c>
      <c r="F38" s="288">
        <f>SUM(F39:F40)</f>
        <v>0</v>
      </c>
      <c r="G38" s="288">
        <f t="shared" si="2"/>
        <v>0</v>
      </c>
      <c r="H38" s="106"/>
      <c r="J38" s="333"/>
      <c r="K38" s="334"/>
    </row>
    <row r="39" spans="1:14" ht="20.100000000000001" customHeight="1">
      <c r="A39" s="110" t="s">
        <v>452</v>
      </c>
      <c r="B39" s="151" t="s">
        <v>453</v>
      </c>
      <c r="C39" s="290"/>
      <c r="D39" s="290"/>
      <c r="E39" s="290"/>
      <c r="F39" s="290"/>
      <c r="G39" s="288">
        <f t="shared" si="2"/>
        <v>0</v>
      </c>
      <c r="H39" s="106"/>
      <c r="J39" s="333"/>
      <c r="K39" s="334"/>
    </row>
    <row r="40" spans="1:14" ht="39" customHeight="1">
      <c r="A40" s="110" t="s">
        <v>454</v>
      </c>
      <c r="B40" s="151" t="s">
        <v>455</v>
      </c>
      <c r="C40" s="290"/>
      <c r="D40" s="290"/>
      <c r="E40" s="290"/>
      <c r="F40" s="290"/>
      <c r="G40" s="288">
        <f t="shared" si="2"/>
        <v>0</v>
      </c>
      <c r="H40" s="106"/>
      <c r="J40" s="333"/>
      <c r="K40" s="334"/>
    </row>
    <row r="41" spans="1:14" ht="20.100000000000001" customHeight="1">
      <c r="A41" s="214" t="s">
        <v>456</v>
      </c>
      <c r="B41" s="151">
        <v>3150</v>
      </c>
      <c r="C41" s="285">
        <f>SUM(C42:C49)</f>
        <v>-41562.800000000003</v>
      </c>
      <c r="D41" s="285">
        <f>SUM(D42:D49)</f>
        <v>-42344.299999999996</v>
      </c>
      <c r="E41" s="285">
        <f t="shared" ref="E41:F41" si="4">SUM(E42:E49)</f>
        <v>-15582</v>
      </c>
      <c r="F41" s="285">
        <f t="shared" si="4"/>
        <v>-11828.800000000001</v>
      </c>
      <c r="G41" s="285">
        <f t="shared" si="2"/>
        <v>3753.1999999999989</v>
      </c>
      <c r="H41" s="106">
        <f t="shared" si="3"/>
        <v>75.913233217815431</v>
      </c>
      <c r="J41" s="333"/>
      <c r="K41" s="334"/>
    </row>
    <row r="42" spans="1:14" ht="59.25" customHeight="1">
      <c r="A42" s="110" t="s">
        <v>457</v>
      </c>
      <c r="B42" s="151" t="s">
        <v>458</v>
      </c>
      <c r="C42" s="290">
        <v>-3199.6</v>
      </c>
      <c r="D42" s="290">
        <v>-6649.8</v>
      </c>
      <c r="E42" s="290"/>
      <c r="F42" s="290"/>
      <c r="G42" s="288">
        <f t="shared" si="2"/>
        <v>0</v>
      </c>
      <c r="H42" s="106"/>
      <c r="J42" s="333"/>
      <c r="K42" s="334"/>
    </row>
    <row r="43" spans="1:14" ht="20.100000000000001" customHeight="1">
      <c r="A43" s="110" t="s">
        <v>459</v>
      </c>
      <c r="B43" s="151" t="s">
        <v>460</v>
      </c>
      <c r="C43" s="290">
        <v>-31263</v>
      </c>
      <c r="D43" s="285">
        <v>-22963.4</v>
      </c>
      <c r="E43" s="285">
        <v>-12955</v>
      </c>
      <c r="F43" s="285">
        <v>-7685.8000000000011</v>
      </c>
      <c r="G43" s="285">
        <f t="shared" si="2"/>
        <v>5269.1999999999989</v>
      </c>
      <c r="H43" s="106">
        <f t="shared" si="3"/>
        <v>59.326900810497882</v>
      </c>
      <c r="J43" s="333"/>
      <c r="K43" s="334"/>
    </row>
    <row r="44" spans="1:14" ht="20.100000000000001" customHeight="1">
      <c r="A44" s="110" t="s">
        <v>461</v>
      </c>
      <c r="B44" s="151" t="s">
        <v>462</v>
      </c>
      <c r="C44" s="290">
        <v>-1187.2</v>
      </c>
      <c r="D44" s="290">
        <v>-1529.4</v>
      </c>
      <c r="E44" s="285">
        <v>-475</v>
      </c>
      <c r="F44" s="290">
        <v>-547.30000000000007</v>
      </c>
      <c r="G44" s="285">
        <f t="shared" si="2"/>
        <v>-72.300000000000068</v>
      </c>
      <c r="H44" s="106">
        <f t="shared" si="3"/>
        <v>115.22105263157896</v>
      </c>
      <c r="J44" s="333"/>
      <c r="K44" s="334"/>
    </row>
    <row r="45" spans="1:14" ht="20.100000000000001" customHeight="1">
      <c r="A45" s="110" t="s">
        <v>463</v>
      </c>
      <c r="B45" s="151" t="s">
        <v>464</v>
      </c>
      <c r="C45" s="290">
        <v>-5441</v>
      </c>
      <c r="D45" s="285">
        <v>-9716.9</v>
      </c>
      <c r="E45" s="285">
        <v>-1960</v>
      </c>
      <c r="F45" s="285">
        <v>-3300.5</v>
      </c>
      <c r="G45" s="285">
        <f t="shared" si="2"/>
        <v>-1340.5</v>
      </c>
      <c r="H45" s="106">
        <f t="shared" si="3"/>
        <v>168.39285714285714</v>
      </c>
      <c r="J45" s="333"/>
      <c r="K45" s="334"/>
    </row>
    <row r="46" spans="1:14" ht="20.100000000000001" customHeight="1">
      <c r="A46" s="110" t="s">
        <v>465</v>
      </c>
      <c r="B46" s="151" t="s">
        <v>466</v>
      </c>
      <c r="C46" s="290">
        <v>-24.8</v>
      </c>
      <c r="D46" s="285">
        <v>-21.7</v>
      </c>
      <c r="E46" s="285">
        <v>-13</v>
      </c>
      <c r="F46" s="285">
        <v>2.8000000000000007</v>
      </c>
      <c r="G46" s="285">
        <f t="shared" si="2"/>
        <v>15.8</v>
      </c>
      <c r="H46" s="106"/>
      <c r="J46" s="333"/>
      <c r="K46" s="334"/>
    </row>
    <row r="47" spans="1:14" ht="20.100000000000001" customHeight="1">
      <c r="A47" s="110" t="s">
        <v>467</v>
      </c>
      <c r="B47" s="151" t="s">
        <v>468</v>
      </c>
      <c r="C47" s="290">
        <v>-365.3</v>
      </c>
      <c r="D47" s="285">
        <v>-661.8</v>
      </c>
      <c r="E47" s="285">
        <v>-170</v>
      </c>
      <c r="F47" s="285">
        <v>-230.59999999999997</v>
      </c>
      <c r="G47" s="285">
        <f t="shared" si="2"/>
        <v>-60.599999999999966</v>
      </c>
      <c r="H47" s="106">
        <f t="shared" si="3"/>
        <v>135.64705882352939</v>
      </c>
      <c r="J47" s="333"/>
      <c r="K47" s="334"/>
    </row>
    <row r="48" spans="1:14" ht="20.100000000000001" customHeight="1">
      <c r="A48" s="110" t="s">
        <v>469</v>
      </c>
      <c r="B48" s="151" t="s">
        <v>470</v>
      </c>
      <c r="C48" s="290">
        <v>-76.400000000000006</v>
      </c>
      <c r="D48" s="290">
        <v>-165.6</v>
      </c>
      <c r="E48" s="290">
        <v>-9</v>
      </c>
      <c r="F48" s="290">
        <v>-30.799999999999983</v>
      </c>
      <c r="G48" s="290">
        <f t="shared" si="2"/>
        <v>-21.799999999999983</v>
      </c>
      <c r="H48" s="86">
        <f t="shared" si="3"/>
        <v>342.222222222222</v>
      </c>
      <c r="J48" s="335"/>
      <c r="K48" s="336"/>
      <c r="L48" s="217"/>
      <c r="N48" s="217"/>
    </row>
    <row r="49" spans="1:21" ht="20.100000000000001" customHeight="1">
      <c r="A49" s="110" t="s">
        <v>699</v>
      </c>
      <c r="B49" s="342" t="s">
        <v>698</v>
      </c>
      <c r="C49" s="290">
        <v>-5.5</v>
      </c>
      <c r="D49" s="290">
        <v>-635.70000000000005</v>
      </c>
      <c r="E49" s="290"/>
      <c r="F49" s="290">
        <v>-36.600000000000023</v>
      </c>
      <c r="G49" s="290">
        <f t="shared" ref="G49" si="5">F49-E49</f>
        <v>-36.600000000000023</v>
      </c>
      <c r="H49" s="86"/>
      <c r="J49" s="335"/>
      <c r="K49" s="336"/>
      <c r="L49" s="217"/>
      <c r="N49" s="217"/>
    </row>
    <row r="50" spans="1:21" ht="20.100000000000001" customHeight="1">
      <c r="A50" s="212" t="s">
        <v>471</v>
      </c>
      <c r="B50" s="151">
        <v>3160</v>
      </c>
      <c r="C50" s="290"/>
      <c r="D50" s="290"/>
      <c r="E50" s="290"/>
      <c r="F50" s="290"/>
      <c r="G50" s="288">
        <f t="shared" si="2"/>
        <v>0</v>
      </c>
      <c r="H50" s="106"/>
      <c r="J50" s="333"/>
      <c r="K50" s="334"/>
    </row>
    <row r="51" spans="1:21" s="119" customFormat="1" ht="20.100000000000001" customHeight="1">
      <c r="A51" s="212" t="s">
        <v>240</v>
      </c>
      <c r="B51" s="213">
        <v>3170</v>
      </c>
      <c r="C51" s="290">
        <f>SUM(C52:C54)</f>
        <v>-81311.5</v>
      </c>
      <c r="D51" s="285">
        <f>SUM(D52:D54)</f>
        <v>-54590.6</v>
      </c>
      <c r="E51" s="285">
        <f>SUM(E52:E54)</f>
        <v>-19500</v>
      </c>
      <c r="F51" s="285">
        <f>SUM(F52:F54)</f>
        <v>-20201.7</v>
      </c>
      <c r="G51" s="285">
        <f t="shared" si="2"/>
        <v>-701.70000000000073</v>
      </c>
      <c r="H51" s="106">
        <f t="shared" si="3"/>
        <v>103.59846153846155</v>
      </c>
      <c r="J51" s="335"/>
      <c r="K51" s="336"/>
      <c r="L51" s="216"/>
      <c r="M51" s="216"/>
      <c r="N51" s="216"/>
      <c r="O51" s="216"/>
      <c r="P51" s="216"/>
      <c r="Q51" s="216"/>
      <c r="R51" s="216"/>
      <c r="S51" s="216"/>
    </row>
    <row r="52" spans="1:21" s="119" customFormat="1" ht="20.100000000000001" customHeight="1">
      <c r="A52" s="214" t="s">
        <v>472</v>
      </c>
      <c r="B52" s="213" t="s">
        <v>473</v>
      </c>
      <c r="C52" s="290">
        <v>-72640.100000000006</v>
      </c>
      <c r="D52" s="290">
        <v>-48420</v>
      </c>
      <c r="E52" s="290">
        <v>-18000</v>
      </c>
      <c r="F52" s="290">
        <v>-18674.2</v>
      </c>
      <c r="G52" s="285">
        <f t="shared" si="2"/>
        <v>-674.20000000000073</v>
      </c>
      <c r="H52" s="106">
        <f t="shared" si="3"/>
        <v>103.74555555555555</v>
      </c>
      <c r="J52" s="335"/>
      <c r="K52" s="336">
        <v>1.2</v>
      </c>
      <c r="L52" s="216"/>
      <c r="M52" s="216"/>
      <c r="N52" s="216"/>
      <c r="O52" s="216"/>
      <c r="P52" s="216"/>
      <c r="Q52" s="216"/>
      <c r="R52" s="216"/>
      <c r="S52" s="216"/>
    </row>
    <row r="53" spans="1:21" s="119" customFormat="1" ht="20.100000000000001" customHeight="1">
      <c r="A53" s="214" t="s">
        <v>474</v>
      </c>
      <c r="B53" s="213" t="s">
        <v>475</v>
      </c>
      <c r="C53" s="290">
        <v>-1326</v>
      </c>
      <c r="D53" s="285">
        <v>-1526.9</v>
      </c>
      <c r="E53" s="285"/>
      <c r="F53" s="285">
        <v>-281.20000000000005</v>
      </c>
      <c r="G53" s="285">
        <f t="shared" si="2"/>
        <v>-281.20000000000005</v>
      </c>
      <c r="H53" s="106"/>
      <c r="J53" s="335"/>
      <c r="K53" s="336"/>
      <c r="L53" s="216"/>
      <c r="M53" s="216"/>
      <c r="N53" s="216"/>
      <c r="O53" s="216"/>
      <c r="P53" s="216"/>
      <c r="Q53" s="216"/>
      <c r="R53" s="216"/>
      <c r="S53" s="216"/>
    </row>
    <row r="54" spans="1:21" s="119" customFormat="1" ht="20.100000000000001" customHeight="1">
      <c r="A54" s="214" t="s">
        <v>228</v>
      </c>
      <c r="B54" s="213" t="s">
        <v>476</v>
      </c>
      <c r="C54" s="290">
        <v>-7345.4</v>
      </c>
      <c r="D54" s="290">
        <v>-4643.7</v>
      </c>
      <c r="E54" s="290">
        <v>-1500</v>
      </c>
      <c r="F54" s="290">
        <v>-1246.2999999999997</v>
      </c>
      <c r="G54" s="285">
        <f>F54-E54</f>
        <v>253.70000000000027</v>
      </c>
      <c r="H54" s="106">
        <f t="shared" si="3"/>
        <v>83.086666666666659</v>
      </c>
      <c r="J54" s="335"/>
      <c r="K54" s="336"/>
      <c r="L54" s="216"/>
      <c r="M54" s="216"/>
      <c r="N54" s="216"/>
      <c r="O54" s="216"/>
      <c r="P54" s="216"/>
      <c r="Q54" s="216"/>
      <c r="R54" s="216"/>
      <c r="S54" s="216"/>
    </row>
    <row r="55" spans="1:21" s="12" customFormat="1" ht="20.100000000000001" customHeight="1">
      <c r="A55" s="153" t="s">
        <v>477</v>
      </c>
      <c r="B55" s="145">
        <v>3195</v>
      </c>
      <c r="C55" s="293">
        <f>C9+C25</f>
        <v>10504</v>
      </c>
      <c r="D55" s="277">
        <f>D9+D25</f>
        <v>4018.2000000000698</v>
      </c>
      <c r="E55" s="277">
        <f>E9+E25</f>
        <v>9494</v>
      </c>
      <c r="F55" s="277">
        <f>F9+F25</f>
        <v>247.60000000003492</v>
      </c>
      <c r="G55" s="277">
        <f>F55-E55</f>
        <v>-9246.3999999999651</v>
      </c>
      <c r="H55" s="124">
        <f>F55/E55*100</f>
        <v>2.6079629239523379</v>
      </c>
      <c r="J55" s="333"/>
      <c r="K55" s="332"/>
      <c r="L55" s="210"/>
      <c r="M55" s="210"/>
      <c r="N55" s="210"/>
      <c r="O55" s="210"/>
      <c r="P55" s="210"/>
      <c r="Q55" s="210"/>
      <c r="R55" s="210"/>
      <c r="S55" s="210"/>
    </row>
    <row r="56" spans="1:21" ht="20.100000000000001" customHeight="1">
      <c r="A56" s="412" t="s">
        <v>131</v>
      </c>
      <c r="B56" s="412"/>
      <c r="C56" s="412"/>
      <c r="D56" s="412"/>
      <c r="E56" s="412"/>
      <c r="F56" s="412"/>
      <c r="G56" s="412"/>
      <c r="H56" s="412"/>
      <c r="J56" s="333"/>
      <c r="K56" s="334"/>
      <c r="L56" s="137"/>
      <c r="M56" s="137"/>
      <c r="N56" s="137"/>
      <c r="O56" s="137"/>
      <c r="P56" s="137"/>
      <c r="Q56" s="137"/>
      <c r="R56" s="137"/>
      <c r="S56" s="137"/>
    </row>
    <row r="57" spans="1:21" s="12" customFormat="1" ht="20.100000000000001" customHeight="1">
      <c r="A57" s="45" t="s">
        <v>478</v>
      </c>
      <c r="B57" s="8">
        <v>3200</v>
      </c>
      <c r="C57" s="122">
        <f>SUM(C58:C61)</f>
        <v>0</v>
      </c>
      <c r="D57" s="124">
        <f>SUM(D58:D61)</f>
        <v>0</v>
      </c>
      <c r="E57" s="124">
        <f>SUM(E58:E61)</f>
        <v>0</v>
      </c>
      <c r="F57" s="124">
        <f>SUM(F58:F61)</f>
        <v>0</v>
      </c>
      <c r="G57" s="328">
        <f t="shared" ref="G57:G63" si="6">F57-E57</f>
        <v>0</v>
      </c>
      <c r="H57" s="124"/>
      <c r="J57" s="219"/>
      <c r="K57" s="332"/>
    </row>
    <row r="58" spans="1:21" ht="20.100000000000001" customHeight="1">
      <c r="A58" s="163" t="s">
        <v>479</v>
      </c>
      <c r="B58" s="7">
        <v>3210</v>
      </c>
      <c r="C58" s="86"/>
      <c r="D58" s="86"/>
      <c r="E58" s="106"/>
      <c r="F58" s="290"/>
      <c r="G58" s="288">
        <f t="shared" si="6"/>
        <v>0</v>
      </c>
      <c r="H58" s="106"/>
      <c r="J58" s="333"/>
      <c r="K58" s="334"/>
      <c r="L58" s="137"/>
      <c r="M58" s="137"/>
      <c r="N58" s="137"/>
      <c r="O58" s="137"/>
      <c r="P58" s="137"/>
      <c r="Q58" s="137"/>
      <c r="R58" s="137"/>
      <c r="S58" s="137"/>
    </row>
    <row r="59" spans="1:21" ht="20.100000000000001" customHeight="1">
      <c r="A59" s="163" t="s">
        <v>480</v>
      </c>
      <c r="B59" s="7">
        <v>3220</v>
      </c>
      <c r="C59" s="86"/>
      <c r="D59" s="86"/>
      <c r="E59" s="106"/>
      <c r="F59" s="290"/>
      <c r="G59" s="288">
        <f t="shared" si="6"/>
        <v>0</v>
      </c>
      <c r="H59" s="106"/>
      <c r="J59" s="333"/>
      <c r="K59" s="334"/>
      <c r="L59" s="137"/>
      <c r="M59" s="137"/>
      <c r="N59" s="137"/>
      <c r="O59" s="137"/>
      <c r="P59" s="137"/>
      <c r="Q59" s="137"/>
      <c r="R59" s="137"/>
      <c r="S59" s="137"/>
    </row>
    <row r="60" spans="1:21" ht="20.100000000000001" customHeight="1">
      <c r="A60" s="163" t="s">
        <v>48</v>
      </c>
      <c r="B60" s="7">
        <v>3230</v>
      </c>
      <c r="C60" s="86"/>
      <c r="D60" s="86"/>
      <c r="E60" s="106"/>
      <c r="F60" s="290"/>
      <c r="G60" s="288">
        <f t="shared" si="6"/>
        <v>0</v>
      </c>
      <c r="H60" s="106"/>
      <c r="J60" s="333"/>
      <c r="K60" s="334"/>
      <c r="L60" s="137"/>
      <c r="M60" s="137"/>
      <c r="N60" s="137"/>
      <c r="O60" s="137"/>
      <c r="P60" s="137"/>
      <c r="Q60" s="137"/>
      <c r="R60" s="137"/>
      <c r="S60" s="137"/>
    </row>
    <row r="61" spans="1:21" ht="20.100000000000001" customHeight="1">
      <c r="A61" s="163" t="s">
        <v>243</v>
      </c>
      <c r="B61" s="7">
        <v>3240</v>
      </c>
      <c r="C61" s="86"/>
      <c r="D61" s="86"/>
      <c r="E61" s="106"/>
      <c r="F61" s="290"/>
      <c r="G61" s="288">
        <f t="shared" si="6"/>
        <v>0</v>
      </c>
      <c r="H61" s="106"/>
      <c r="J61" s="337"/>
      <c r="K61" s="345"/>
      <c r="L61" s="3"/>
      <c r="M61" s="3"/>
      <c r="N61" s="3"/>
      <c r="O61" s="137"/>
      <c r="P61" s="137"/>
      <c r="Q61" s="137"/>
      <c r="R61" s="137"/>
      <c r="S61" s="137"/>
    </row>
    <row r="62" spans="1:21" s="12" customFormat="1" ht="20.100000000000001" customHeight="1">
      <c r="A62" s="45" t="s">
        <v>481</v>
      </c>
      <c r="B62" s="8">
        <v>3255</v>
      </c>
      <c r="C62" s="293">
        <f>C63+C69+C73+C75+C76</f>
        <v>-12187.7</v>
      </c>
      <c r="D62" s="277">
        <f>D63+D69+D73+D75+D76</f>
        <v>-6713</v>
      </c>
      <c r="E62" s="277">
        <f>E63+E69+E73+E75+E76</f>
        <v>-9404</v>
      </c>
      <c r="F62" s="277">
        <f>F63+F69+F73+F75+F76</f>
        <v>-5311.5</v>
      </c>
      <c r="G62" s="277">
        <f t="shared" si="6"/>
        <v>4092.5</v>
      </c>
      <c r="H62" s="124">
        <f t="shared" ref="H62:H68" si="7">F62/E62*100</f>
        <v>56.481284559761804</v>
      </c>
      <c r="J62" s="219"/>
      <c r="K62" s="332"/>
    </row>
    <row r="63" spans="1:21" s="119" customFormat="1" ht="20.100000000000001" customHeight="1">
      <c r="A63" s="176" t="s">
        <v>482</v>
      </c>
      <c r="B63" s="177">
        <v>3260</v>
      </c>
      <c r="C63" s="290">
        <f>SUM(C64:C68)</f>
        <v>-574.90000000000009</v>
      </c>
      <c r="D63" s="285">
        <f>SUM(D64:D68)</f>
        <v>-2721.4</v>
      </c>
      <c r="E63" s="285">
        <f>SUM(E64:E68)</f>
        <v>-2387</v>
      </c>
      <c r="F63" s="285">
        <f>SUM(F64:F68)</f>
        <v>-2469.8999999999996</v>
      </c>
      <c r="G63" s="285">
        <f t="shared" si="6"/>
        <v>-82.899999999999636</v>
      </c>
      <c r="H63" s="106">
        <f t="shared" si="7"/>
        <v>103.47297863426894</v>
      </c>
      <c r="I63" s="184"/>
      <c r="J63" s="333"/>
      <c r="K63" s="334"/>
      <c r="L63" s="207"/>
      <c r="M63" s="207">
        <v>29.1</v>
      </c>
      <c r="N63" s="137"/>
      <c r="O63" s="137"/>
      <c r="P63" s="137"/>
      <c r="Q63" s="137"/>
      <c r="R63" s="137"/>
      <c r="S63" s="137"/>
      <c r="T63" s="184"/>
      <c r="U63" s="184"/>
    </row>
    <row r="64" spans="1:21" s="119" customFormat="1" ht="20.100000000000001" customHeight="1">
      <c r="A64" s="161" t="s">
        <v>328</v>
      </c>
      <c r="B64" s="177" t="s">
        <v>483</v>
      </c>
      <c r="C64" s="290">
        <v>-82.4</v>
      </c>
      <c r="D64" s="285">
        <v>-56.2</v>
      </c>
      <c r="E64" s="285">
        <v>-126</v>
      </c>
      <c r="F64" s="285">
        <v>-20.100000000000001</v>
      </c>
      <c r="G64" s="285">
        <f t="shared" ref="G64:G81" si="8">F64-E64</f>
        <v>105.9</v>
      </c>
      <c r="H64" s="106">
        <f t="shared" si="7"/>
        <v>15.952380952380954</v>
      </c>
      <c r="I64" s="184"/>
      <c r="J64" s="333"/>
      <c r="K64" s="334"/>
      <c r="L64" s="137"/>
      <c r="M64" s="137"/>
      <c r="N64" s="137"/>
      <c r="O64" s="137"/>
      <c r="P64" s="137"/>
      <c r="Q64" s="137"/>
      <c r="R64" s="137"/>
      <c r="S64" s="137"/>
      <c r="T64" s="184"/>
      <c r="U64" s="184"/>
    </row>
    <row r="65" spans="1:21" s="119" customFormat="1" ht="20.100000000000001" customHeight="1">
      <c r="A65" s="161" t="s">
        <v>329</v>
      </c>
      <c r="B65" s="177" t="s">
        <v>484</v>
      </c>
      <c r="C65" s="290">
        <v>-134.4</v>
      </c>
      <c r="D65" s="285">
        <v>-2447.3000000000002</v>
      </c>
      <c r="E65" s="285">
        <v>-1534</v>
      </c>
      <c r="F65" s="285">
        <v>-2383.1</v>
      </c>
      <c r="G65" s="285">
        <f t="shared" si="8"/>
        <v>-849.09999999999991</v>
      </c>
      <c r="H65" s="106">
        <f t="shared" si="7"/>
        <v>155.35202086049543</v>
      </c>
      <c r="I65" s="184"/>
      <c r="J65" s="333"/>
      <c r="K65" s="334">
        <v>8.6999999999999993</v>
      </c>
      <c r="L65" s="137"/>
      <c r="M65" s="137"/>
      <c r="N65" s="137"/>
      <c r="O65" s="137"/>
      <c r="P65" s="137"/>
      <c r="Q65" s="137"/>
      <c r="R65" s="137"/>
      <c r="S65" s="137"/>
      <c r="T65" s="184"/>
      <c r="U65" s="184"/>
    </row>
    <row r="66" spans="1:21" s="119" customFormat="1" ht="20.100000000000001" hidden="1" customHeight="1">
      <c r="A66" s="161"/>
      <c r="B66" s="177"/>
      <c r="C66" s="290"/>
      <c r="D66" s="285"/>
      <c r="E66" s="285"/>
      <c r="F66" s="285"/>
      <c r="G66" s="285"/>
      <c r="H66" s="106" t="e">
        <f t="shared" si="7"/>
        <v>#DIV/0!</v>
      </c>
      <c r="I66" s="184"/>
      <c r="J66" s="333"/>
      <c r="K66" s="334"/>
      <c r="L66" s="137"/>
      <c r="M66" s="137"/>
      <c r="N66" s="137"/>
      <c r="O66" s="137"/>
      <c r="P66" s="137"/>
      <c r="Q66" s="137"/>
      <c r="R66" s="137"/>
      <c r="S66" s="137"/>
      <c r="T66" s="184"/>
      <c r="U66" s="184"/>
    </row>
    <row r="67" spans="1:21" s="119" customFormat="1" ht="20.100000000000001" hidden="1" customHeight="1">
      <c r="A67" s="161"/>
      <c r="B67" s="177" t="s">
        <v>486</v>
      </c>
      <c r="C67" s="290"/>
      <c r="D67" s="285"/>
      <c r="E67" s="285"/>
      <c r="F67" s="285"/>
      <c r="G67" s="285">
        <f t="shared" si="8"/>
        <v>0</v>
      </c>
      <c r="H67" s="106" t="e">
        <f t="shared" si="7"/>
        <v>#DIV/0!</v>
      </c>
      <c r="I67" s="184"/>
      <c r="J67" s="333"/>
      <c r="K67" s="334"/>
      <c r="L67" s="137"/>
      <c r="M67" s="137"/>
      <c r="N67" s="137"/>
      <c r="O67" s="137"/>
      <c r="P67" s="137"/>
      <c r="Q67" s="137"/>
      <c r="R67" s="137"/>
      <c r="S67" s="137"/>
      <c r="T67" s="184"/>
      <c r="U67" s="184"/>
    </row>
    <row r="68" spans="1:21" s="119" customFormat="1" ht="20.100000000000001" customHeight="1">
      <c r="A68" s="161" t="s">
        <v>487</v>
      </c>
      <c r="B68" s="177" t="s">
        <v>485</v>
      </c>
      <c r="C68" s="290">
        <v>-358.1</v>
      </c>
      <c r="D68" s="285">
        <v>-217.9</v>
      </c>
      <c r="E68" s="285">
        <v>-727</v>
      </c>
      <c r="F68" s="285">
        <v>-66.7</v>
      </c>
      <c r="G68" s="285">
        <f t="shared" si="8"/>
        <v>660.3</v>
      </c>
      <c r="H68" s="106">
        <f t="shared" si="7"/>
        <v>9.1746905089408521</v>
      </c>
      <c r="I68" s="184"/>
      <c r="J68" s="333"/>
      <c r="K68" s="334">
        <v>0.8</v>
      </c>
      <c r="L68" s="137"/>
      <c r="M68" s="137"/>
      <c r="N68" s="137"/>
      <c r="O68" s="137"/>
      <c r="P68" s="137"/>
      <c r="Q68" s="137"/>
      <c r="R68" s="137"/>
      <c r="S68" s="137"/>
      <c r="T68" s="184"/>
      <c r="U68" s="184"/>
    </row>
    <row r="69" spans="1:21" s="119" customFormat="1" ht="20.100000000000001" customHeight="1">
      <c r="A69" s="176" t="s">
        <v>244</v>
      </c>
      <c r="B69" s="177">
        <v>3265</v>
      </c>
      <c r="C69" s="290">
        <f>SUM(C70:C72)</f>
        <v>-5.8</v>
      </c>
      <c r="D69" s="288">
        <f>SUM(D70:D72)</f>
        <v>0</v>
      </c>
      <c r="E69" s="288">
        <f>SUM(E70:E72)</f>
        <v>0</v>
      </c>
      <c r="F69" s="288">
        <f>SUM(F70:F72)</f>
        <v>0</v>
      </c>
      <c r="G69" s="288">
        <f t="shared" si="8"/>
        <v>0</v>
      </c>
      <c r="H69" s="106"/>
      <c r="I69" s="184"/>
      <c r="J69" s="333"/>
      <c r="K69" s="334"/>
      <c r="L69" s="137"/>
      <c r="M69" s="137"/>
      <c r="N69" s="137"/>
      <c r="O69" s="137"/>
      <c r="P69" s="137"/>
      <c r="Q69" s="137"/>
      <c r="R69" s="137"/>
      <c r="S69" s="137"/>
      <c r="T69" s="184"/>
      <c r="U69" s="184"/>
    </row>
    <row r="70" spans="1:21" s="119" customFormat="1" ht="20.100000000000001" customHeight="1">
      <c r="A70" s="161" t="s">
        <v>488</v>
      </c>
      <c r="B70" s="177" t="s">
        <v>489</v>
      </c>
      <c r="C70" s="290">
        <v>-5.8</v>
      </c>
      <c r="D70" s="285"/>
      <c r="E70" s="285"/>
      <c r="F70" s="285"/>
      <c r="G70" s="288">
        <f t="shared" si="8"/>
        <v>0</v>
      </c>
      <c r="H70" s="106"/>
      <c r="I70" s="184"/>
      <c r="J70" s="333"/>
      <c r="K70" s="334"/>
      <c r="L70" s="137"/>
      <c r="M70" s="137"/>
      <c r="N70" s="137"/>
      <c r="O70" s="137"/>
      <c r="P70" s="137"/>
      <c r="Q70" s="137"/>
      <c r="R70" s="137"/>
      <c r="S70" s="137"/>
      <c r="T70" s="184"/>
      <c r="U70" s="184"/>
    </row>
    <row r="71" spans="1:21" s="119" customFormat="1" ht="20.100000000000001" hidden="1" customHeight="1">
      <c r="A71" s="161" t="s">
        <v>325</v>
      </c>
      <c r="B71" s="177" t="s">
        <v>490</v>
      </c>
      <c r="C71" s="290"/>
      <c r="D71" s="285"/>
      <c r="E71" s="285"/>
      <c r="F71" s="285"/>
      <c r="G71" s="285"/>
      <c r="H71" s="106"/>
      <c r="I71" s="184"/>
      <c r="J71" s="333"/>
      <c r="K71" s="334"/>
      <c r="L71" s="137"/>
      <c r="M71" s="137"/>
      <c r="N71" s="137"/>
      <c r="O71" s="137"/>
      <c r="P71" s="137"/>
      <c r="Q71" s="137"/>
      <c r="R71" s="137"/>
      <c r="S71" s="137"/>
      <c r="T71" s="184"/>
      <c r="U71" s="184"/>
    </row>
    <row r="72" spans="1:21" s="119" customFormat="1" ht="20.100000000000001" customHeight="1">
      <c r="A72" s="161" t="s">
        <v>326</v>
      </c>
      <c r="B72" s="177" t="s">
        <v>490</v>
      </c>
      <c r="C72" s="290"/>
      <c r="D72" s="285"/>
      <c r="E72" s="285"/>
      <c r="F72" s="285"/>
      <c r="G72" s="285"/>
      <c r="H72" s="106"/>
      <c r="I72" s="184"/>
      <c r="J72" s="333"/>
      <c r="K72" s="334"/>
      <c r="L72" s="137"/>
      <c r="M72" s="137"/>
      <c r="N72" s="137"/>
      <c r="O72" s="137"/>
      <c r="P72" s="137"/>
      <c r="Q72" s="137"/>
      <c r="R72" s="137"/>
      <c r="S72" s="137"/>
      <c r="T72" s="184"/>
      <c r="U72" s="184"/>
    </row>
    <row r="73" spans="1:21" s="119" customFormat="1" ht="20.100000000000001" customHeight="1">
      <c r="A73" s="176" t="s">
        <v>245</v>
      </c>
      <c r="B73" s="177">
        <v>3270</v>
      </c>
      <c r="C73" s="329">
        <f>C74</f>
        <v>0</v>
      </c>
      <c r="D73" s="285">
        <f>D74</f>
        <v>-298.8</v>
      </c>
      <c r="E73" s="285">
        <f>E74</f>
        <v>-647</v>
      </c>
      <c r="F73" s="288">
        <f>F74</f>
        <v>-187.6</v>
      </c>
      <c r="G73" s="285">
        <f t="shared" si="8"/>
        <v>459.4</v>
      </c>
      <c r="H73" s="106">
        <f t="shared" ref="H73:H81" si="9">F73/E73*100</f>
        <v>28.99536321483771</v>
      </c>
      <c r="I73" s="184"/>
      <c r="J73" s="333"/>
      <c r="K73" s="334"/>
      <c r="L73" s="137"/>
      <c r="M73" s="137"/>
      <c r="N73" s="137"/>
      <c r="O73" s="137"/>
      <c r="P73" s="137"/>
      <c r="Q73" s="137"/>
      <c r="R73" s="137"/>
      <c r="S73" s="137"/>
      <c r="T73" s="184"/>
      <c r="U73" s="184"/>
    </row>
    <row r="74" spans="1:21" s="119" customFormat="1" ht="20.100000000000001" customHeight="1">
      <c r="A74" s="161" t="s">
        <v>336</v>
      </c>
      <c r="B74" s="177" t="s">
        <v>491</v>
      </c>
      <c r="C74" s="290"/>
      <c r="D74" s="285">
        <v>-298.8</v>
      </c>
      <c r="E74" s="285">
        <v>-647</v>
      </c>
      <c r="F74" s="285">
        <v>-187.6</v>
      </c>
      <c r="G74" s="285">
        <f t="shared" si="8"/>
        <v>459.4</v>
      </c>
      <c r="H74" s="106">
        <f t="shared" si="9"/>
        <v>28.99536321483771</v>
      </c>
      <c r="I74" s="184"/>
      <c r="J74" s="333"/>
      <c r="K74" s="334"/>
      <c r="L74" s="137"/>
      <c r="M74" s="137"/>
      <c r="N74" s="137"/>
      <c r="O74" s="137"/>
      <c r="P74" s="137"/>
      <c r="Q74" s="137"/>
      <c r="R74" s="137"/>
      <c r="S74" s="137"/>
      <c r="T74" s="184"/>
      <c r="U74" s="184"/>
    </row>
    <row r="75" spans="1:21" s="119" customFormat="1" ht="20.100000000000001" customHeight="1">
      <c r="A75" s="176" t="s">
        <v>49</v>
      </c>
      <c r="B75" s="177">
        <v>3275</v>
      </c>
      <c r="C75" s="330"/>
      <c r="D75" s="285"/>
      <c r="E75" s="285"/>
      <c r="F75" s="106"/>
      <c r="G75" s="285"/>
      <c r="H75" s="106"/>
      <c r="I75" s="184"/>
      <c r="J75" s="333"/>
      <c r="K75" s="334"/>
      <c r="L75" s="137"/>
      <c r="M75" s="137"/>
      <c r="N75" s="137"/>
      <c r="O75" s="137"/>
      <c r="P75" s="137"/>
      <c r="Q75" s="137"/>
      <c r="R75" s="137"/>
      <c r="S75" s="137"/>
      <c r="T75" s="184"/>
      <c r="U75" s="184"/>
    </row>
    <row r="76" spans="1:21" s="119" customFormat="1" ht="20.100000000000001" customHeight="1">
      <c r="A76" s="176" t="s">
        <v>240</v>
      </c>
      <c r="B76" s="177">
        <v>3280</v>
      </c>
      <c r="C76" s="290">
        <f>C77+C79+C81</f>
        <v>-11607</v>
      </c>
      <c r="D76" s="285">
        <f>D77+D79+D81</f>
        <v>-3692.7999999999997</v>
      </c>
      <c r="E76" s="285">
        <f>E77+E79+E81</f>
        <v>-6370</v>
      </c>
      <c r="F76" s="285">
        <f>F77+F79+F81</f>
        <v>-2654</v>
      </c>
      <c r="G76" s="285">
        <f t="shared" si="8"/>
        <v>3716</v>
      </c>
      <c r="H76" s="106">
        <f t="shared" si="9"/>
        <v>41.664050235478804</v>
      </c>
      <c r="I76" s="184"/>
      <c r="J76" s="333"/>
      <c r="K76" s="334"/>
      <c r="L76" s="137"/>
      <c r="M76" s="137"/>
      <c r="N76" s="137"/>
      <c r="O76" s="137"/>
      <c r="P76" s="137"/>
      <c r="Q76" s="137"/>
      <c r="R76" s="137"/>
      <c r="S76" s="137"/>
      <c r="T76" s="184"/>
      <c r="U76" s="184"/>
    </row>
    <row r="77" spans="1:21" s="119" customFormat="1" ht="20.100000000000001" customHeight="1">
      <c r="A77" s="161" t="s">
        <v>31</v>
      </c>
      <c r="B77" s="177" t="s">
        <v>492</v>
      </c>
      <c r="C77" s="290">
        <f>C78</f>
        <v>-18.5</v>
      </c>
      <c r="D77" s="285">
        <f>D78</f>
        <v>-57.6</v>
      </c>
      <c r="E77" s="285">
        <f>E78</f>
        <v>-14</v>
      </c>
      <c r="F77" s="285">
        <f>F78</f>
        <v>-19</v>
      </c>
      <c r="G77" s="285">
        <f t="shared" si="8"/>
        <v>-5</v>
      </c>
      <c r="H77" s="106">
        <f t="shared" si="9"/>
        <v>135.71428571428572</v>
      </c>
      <c r="I77" s="184"/>
      <c r="J77" s="333"/>
      <c r="K77" s="334"/>
      <c r="L77" s="137"/>
      <c r="M77" s="137"/>
      <c r="N77" s="137"/>
      <c r="O77" s="137"/>
      <c r="P77" s="137"/>
      <c r="Q77" s="137"/>
      <c r="R77" s="137"/>
      <c r="S77" s="137"/>
      <c r="T77" s="184"/>
      <c r="U77" s="184"/>
    </row>
    <row r="78" spans="1:21" s="119" customFormat="1" ht="20.100000000000001" customHeight="1">
      <c r="A78" s="183" t="s">
        <v>335</v>
      </c>
      <c r="B78" s="177" t="s">
        <v>493</v>
      </c>
      <c r="C78" s="290">
        <v>-18.5</v>
      </c>
      <c r="D78" s="285">
        <v>-57.6</v>
      </c>
      <c r="E78" s="285">
        <v>-14</v>
      </c>
      <c r="F78" s="285">
        <v>-19</v>
      </c>
      <c r="G78" s="285">
        <f t="shared" si="8"/>
        <v>-5</v>
      </c>
      <c r="H78" s="106">
        <f t="shared" si="9"/>
        <v>135.71428571428572</v>
      </c>
      <c r="I78" s="184"/>
      <c r="J78" s="333"/>
      <c r="K78" s="334">
        <v>2.9</v>
      </c>
      <c r="L78" s="137"/>
      <c r="M78" s="137"/>
      <c r="N78" s="137"/>
      <c r="O78" s="137"/>
      <c r="P78" s="137"/>
      <c r="Q78" s="137"/>
      <c r="R78" s="137"/>
      <c r="S78" s="137"/>
      <c r="T78" s="184"/>
      <c r="U78" s="184"/>
    </row>
    <row r="79" spans="1:21" s="119" customFormat="1" ht="36" customHeight="1">
      <c r="A79" s="161" t="s">
        <v>65</v>
      </c>
      <c r="B79" s="177" t="s">
        <v>494</v>
      </c>
      <c r="C79" s="290">
        <f>C80</f>
        <v>-740.5</v>
      </c>
      <c r="D79" s="285">
        <f>D80</f>
        <v>-2638.6</v>
      </c>
      <c r="E79" s="285">
        <f>E80</f>
        <v>-1530</v>
      </c>
      <c r="F79" s="285">
        <f>F80</f>
        <v>-2336.1</v>
      </c>
      <c r="G79" s="285">
        <f t="shared" si="8"/>
        <v>-806.09999999999991</v>
      </c>
      <c r="H79" s="106">
        <f t="shared" si="9"/>
        <v>152.68627450980392</v>
      </c>
      <c r="J79" s="333"/>
      <c r="K79" s="334"/>
      <c r="L79" s="137"/>
      <c r="M79" s="137"/>
      <c r="N79" s="137"/>
      <c r="O79" s="137"/>
      <c r="P79" s="137"/>
      <c r="Q79" s="137"/>
      <c r="R79" s="137"/>
      <c r="S79" s="137"/>
    </row>
    <row r="80" spans="1:21" s="119" customFormat="1" ht="38.25" customHeight="1">
      <c r="A80" s="183" t="s">
        <v>495</v>
      </c>
      <c r="B80" s="177" t="s">
        <v>496</v>
      </c>
      <c r="C80" s="290">
        <v>-740.5</v>
      </c>
      <c r="D80" s="285">
        <v>-2638.6</v>
      </c>
      <c r="E80" s="285">
        <v>-1530</v>
      </c>
      <c r="F80" s="285">
        <v>-2336.1</v>
      </c>
      <c r="G80" s="285">
        <f t="shared" si="8"/>
        <v>-806.09999999999991</v>
      </c>
      <c r="H80" s="106">
        <f t="shared" si="9"/>
        <v>152.68627450980392</v>
      </c>
      <c r="J80" s="333"/>
      <c r="K80" s="334">
        <v>31.8</v>
      </c>
      <c r="L80" s="137"/>
      <c r="M80" s="137"/>
      <c r="N80" s="137"/>
      <c r="O80" s="137"/>
      <c r="P80" s="137"/>
      <c r="Q80" s="137"/>
      <c r="R80" s="137"/>
      <c r="S80" s="137"/>
    </row>
    <row r="81" spans="1:21" s="119" customFormat="1" ht="20.100000000000001" customHeight="1">
      <c r="A81" s="161" t="s">
        <v>388</v>
      </c>
      <c r="B81" s="177" t="s">
        <v>497</v>
      </c>
      <c r="C81" s="290">
        <f>C82</f>
        <v>-10848</v>
      </c>
      <c r="D81" s="285">
        <f>D82</f>
        <v>-996.6</v>
      </c>
      <c r="E81" s="285">
        <f>E82</f>
        <v>-4826</v>
      </c>
      <c r="F81" s="285">
        <f>F82</f>
        <v>-298.89999999999998</v>
      </c>
      <c r="G81" s="285">
        <f t="shared" si="8"/>
        <v>4527.1000000000004</v>
      </c>
      <c r="H81" s="106">
        <f t="shared" si="9"/>
        <v>6.1935350186489844</v>
      </c>
      <c r="J81" s="333"/>
      <c r="K81" s="334"/>
      <c r="L81" s="137"/>
      <c r="M81" s="137"/>
      <c r="N81" s="137"/>
      <c r="O81" s="137"/>
      <c r="P81" s="137"/>
      <c r="Q81" s="137"/>
      <c r="R81" s="137"/>
      <c r="S81" s="137"/>
    </row>
    <row r="82" spans="1:21" s="119" customFormat="1" ht="20.100000000000001" customHeight="1">
      <c r="A82" s="183" t="s">
        <v>498</v>
      </c>
      <c r="B82" s="177" t="s">
        <v>499</v>
      </c>
      <c r="C82" s="290">
        <v>-10848</v>
      </c>
      <c r="D82" s="285">
        <v>-996.6</v>
      </c>
      <c r="E82" s="285">
        <v>-4826</v>
      </c>
      <c r="F82" s="285">
        <v>-298.89999999999998</v>
      </c>
      <c r="G82" s="285">
        <f>F82-E82</f>
        <v>4527.1000000000004</v>
      </c>
      <c r="H82" s="106">
        <f>F82/E82*100</f>
        <v>6.1935350186489844</v>
      </c>
      <c r="J82" s="333"/>
      <c r="K82" s="334">
        <v>41.7</v>
      </c>
      <c r="L82" s="207"/>
      <c r="M82" s="207">
        <v>416</v>
      </c>
      <c r="N82" s="137"/>
      <c r="O82" s="137"/>
      <c r="P82" s="137"/>
      <c r="Q82" s="137"/>
      <c r="R82" s="137"/>
      <c r="S82" s="137"/>
    </row>
    <row r="83" spans="1:21" s="12" customFormat="1" ht="20.100000000000001" customHeight="1">
      <c r="A83" s="45" t="s">
        <v>132</v>
      </c>
      <c r="B83" s="8">
        <v>3295</v>
      </c>
      <c r="C83" s="293">
        <f>C57+C62</f>
        <v>-12187.7</v>
      </c>
      <c r="D83" s="277">
        <f>D57+D62</f>
        <v>-6713</v>
      </c>
      <c r="E83" s="277">
        <f>E57+E62</f>
        <v>-9404</v>
      </c>
      <c r="F83" s="277">
        <f>F57+F62</f>
        <v>-5311.5</v>
      </c>
      <c r="G83" s="277">
        <f>F83-E83</f>
        <v>4092.5</v>
      </c>
      <c r="H83" s="124">
        <f>F83/E83*100</f>
        <v>56.481284559761804</v>
      </c>
      <c r="I83" s="218"/>
      <c r="J83" s="219"/>
      <c r="K83" s="332"/>
      <c r="L83" s="219"/>
      <c r="M83" s="219"/>
      <c r="N83" s="219"/>
      <c r="O83" s="219"/>
      <c r="P83" s="219"/>
      <c r="Q83" s="219"/>
      <c r="R83" s="219"/>
      <c r="T83" s="218"/>
      <c r="U83" s="218"/>
    </row>
    <row r="84" spans="1:21" ht="20.100000000000001" customHeight="1">
      <c r="A84" s="412" t="s">
        <v>133</v>
      </c>
      <c r="B84" s="412"/>
      <c r="C84" s="412"/>
      <c r="D84" s="412"/>
      <c r="E84" s="412"/>
      <c r="F84" s="412"/>
      <c r="G84" s="412"/>
      <c r="H84" s="412"/>
      <c r="I84" s="217"/>
      <c r="J84" s="338"/>
      <c r="K84" s="334"/>
      <c r="S84" s="217"/>
      <c r="T84" s="217"/>
      <c r="U84" s="217"/>
    </row>
    <row r="85" spans="1:21" s="12" customFormat="1" ht="20.100000000000001" customHeight="1">
      <c r="A85" s="45" t="s">
        <v>500</v>
      </c>
      <c r="B85" s="8">
        <v>3300</v>
      </c>
      <c r="C85" s="122">
        <f>SUM(C86:C87)+C91</f>
        <v>29</v>
      </c>
      <c r="D85" s="124">
        <f>SUM(D86:D87)+D91</f>
        <v>33.9</v>
      </c>
      <c r="E85" s="124">
        <f>SUM(E86:E87)+E91</f>
        <v>10</v>
      </c>
      <c r="F85" s="124">
        <f>SUM(F86:F87)+F91</f>
        <v>12.8</v>
      </c>
      <c r="G85" s="277">
        <f t="shared" ref="G85:G93" si="10">F85-E85</f>
        <v>2.8000000000000007</v>
      </c>
      <c r="H85" s="124">
        <f t="shared" ref="H85:H89" si="11">F85/E85*100</f>
        <v>128</v>
      </c>
      <c r="I85" s="218"/>
      <c r="J85" s="339"/>
      <c r="K85" s="339"/>
      <c r="L85" s="218"/>
      <c r="M85" s="218"/>
      <c r="N85" s="218"/>
      <c r="O85" s="218"/>
      <c r="P85" s="218"/>
      <c r="Q85" s="218"/>
      <c r="R85" s="218"/>
      <c r="S85" s="218"/>
      <c r="T85" s="218"/>
      <c r="U85" s="218"/>
    </row>
    <row r="86" spans="1:21" ht="20.100000000000001" customHeight="1">
      <c r="A86" s="70" t="s">
        <v>501</v>
      </c>
      <c r="B86" s="7">
        <v>3310</v>
      </c>
      <c r="C86" s="86"/>
      <c r="D86" s="86"/>
      <c r="E86" s="106"/>
      <c r="F86" s="290"/>
      <c r="G86" s="288">
        <f t="shared" si="10"/>
        <v>0</v>
      </c>
      <c r="H86" s="106"/>
      <c r="I86" s="217"/>
      <c r="J86" s="338"/>
      <c r="K86" s="338"/>
      <c r="L86" s="217"/>
      <c r="M86" s="217"/>
      <c r="N86" s="217"/>
      <c r="O86" s="217"/>
      <c r="P86" s="217"/>
      <c r="Q86" s="217"/>
      <c r="R86" s="217"/>
      <c r="S86" s="217"/>
      <c r="T86" s="217"/>
      <c r="U86" s="217"/>
    </row>
    <row r="87" spans="1:21" ht="20.100000000000001" customHeight="1">
      <c r="A87" s="163" t="s">
        <v>85</v>
      </c>
      <c r="B87" s="3">
        <v>3320</v>
      </c>
      <c r="C87" s="290">
        <f>SUM(C88:C90)</f>
        <v>29</v>
      </c>
      <c r="D87" s="285">
        <f>SUM(D88:D90)</f>
        <v>33.9</v>
      </c>
      <c r="E87" s="285">
        <f>SUM(E88:E90)</f>
        <v>10</v>
      </c>
      <c r="F87" s="285">
        <f>SUM(F88:F90)</f>
        <v>12.8</v>
      </c>
      <c r="G87" s="285">
        <f t="shared" si="10"/>
        <v>2.8000000000000007</v>
      </c>
      <c r="H87" s="106">
        <f t="shared" si="11"/>
        <v>128</v>
      </c>
      <c r="J87" s="334"/>
      <c r="K87" s="334"/>
    </row>
    <row r="88" spans="1:21" ht="20.100000000000001" customHeight="1">
      <c r="A88" s="160" t="s">
        <v>84</v>
      </c>
      <c r="B88" s="7">
        <v>3321</v>
      </c>
      <c r="C88" s="86"/>
      <c r="D88" s="86"/>
      <c r="E88" s="106"/>
      <c r="F88" s="290"/>
      <c r="G88" s="288">
        <f t="shared" si="10"/>
        <v>0</v>
      </c>
      <c r="H88" s="106"/>
      <c r="J88" s="334"/>
      <c r="K88" s="334"/>
    </row>
    <row r="89" spans="1:21" ht="20.100000000000001" customHeight="1">
      <c r="A89" s="161" t="s">
        <v>502</v>
      </c>
      <c r="B89" s="213">
        <v>3322</v>
      </c>
      <c r="C89" s="86">
        <v>29</v>
      </c>
      <c r="D89" s="106">
        <v>33.9</v>
      </c>
      <c r="E89" s="106">
        <v>10</v>
      </c>
      <c r="F89" s="290">
        <v>12.8</v>
      </c>
      <c r="G89" s="285">
        <f t="shared" si="10"/>
        <v>2.8000000000000007</v>
      </c>
      <c r="H89" s="106">
        <f t="shared" si="11"/>
        <v>128</v>
      </c>
      <c r="J89" s="334"/>
      <c r="K89" s="334"/>
    </row>
    <row r="90" spans="1:21" ht="20.100000000000001" customHeight="1">
      <c r="A90" s="160" t="s">
        <v>110</v>
      </c>
      <c r="B90" s="7">
        <v>3323</v>
      </c>
      <c r="C90" s="86"/>
      <c r="D90" s="86"/>
      <c r="E90" s="106"/>
      <c r="F90" s="290"/>
      <c r="G90" s="288">
        <f t="shared" si="10"/>
        <v>0</v>
      </c>
      <c r="H90" s="106"/>
      <c r="J90" s="334"/>
      <c r="K90" s="334"/>
    </row>
    <row r="91" spans="1:21" ht="20.100000000000001" customHeight="1">
      <c r="A91" s="163" t="s">
        <v>243</v>
      </c>
      <c r="B91" s="151">
        <v>3340</v>
      </c>
      <c r="C91" s="86"/>
      <c r="D91" s="86"/>
      <c r="E91" s="106"/>
      <c r="F91" s="290"/>
      <c r="G91" s="288">
        <f t="shared" si="10"/>
        <v>0</v>
      </c>
      <c r="H91" s="106"/>
      <c r="J91" s="334"/>
      <c r="K91" s="334"/>
    </row>
    <row r="92" spans="1:21" s="12" customFormat="1" ht="20.100000000000001" customHeight="1">
      <c r="A92" s="45" t="s">
        <v>503</v>
      </c>
      <c r="B92" s="8">
        <v>3345</v>
      </c>
      <c r="C92" s="331">
        <f>C93+C94+C98+C99</f>
        <v>0</v>
      </c>
      <c r="D92" s="328">
        <f>D93+D94+D98+D99</f>
        <v>0</v>
      </c>
      <c r="E92" s="328">
        <f>E93+E94+E98+E99</f>
        <v>0</v>
      </c>
      <c r="F92" s="328">
        <f>F93+F94+F98+F99</f>
        <v>0</v>
      </c>
      <c r="G92" s="328">
        <f t="shared" si="10"/>
        <v>0</v>
      </c>
      <c r="H92" s="124"/>
      <c r="J92" s="332"/>
      <c r="K92" s="332"/>
      <c r="L92" s="210"/>
      <c r="M92" s="210"/>
      <c r="N92" s="210"/>
      <c r="O92" s="210"/>
      <c r="P92" s="210"/>
      <c r="Q92" s="210"/>
      <c r="R92" s="210"/>
      <c r="S92" s="210"/>
    </row>
    <row r="93" spans="1:21" ht="20.100000000000001" customHeight="1">
      <c r="A93" s="70" t="s">
        <v>504</v>
      </c>
      <c r="B93" s="7">
        <v>3350</v>
      </c>
      <c r="C93" s="86"/>
      <c r="D93" s="86"/>
      <c r="E93" s="106"/>
      <c r="F93" s="293"/>
      <c r="G93" s="288">
        <f t="shared" si="10"/>
        <v>0</v>
      </c>
      <c r="H93" s="106"/>
      <c r="J93" s="334"/>
      <c r="K93" s="334"/>
    </row>
    <row r="94" spans="1:21" ht="20.100000000000001" customHeight="1">
      <c r="A94" s="163" t="s">
        <v>88</v>
      </c>
      <c r="B94" s="7">
        <v>3360</v>
      </c>
      <c r="C94" s="86"/>
      <c r="D94" s="86"/>
      <c r="E94" s="106"/>
      <c r="F94" s="293"/>
      <c r="G94" s="288">
        <f t="shared" ref="G94:G99" si="12">F94-E94</f>
        <v>0</v>
      </c>
      <c r="H94" s="106"/>
      <c r="J94" s="334"/>
      <c r="K94" s="334"/>
    </row>
    <row r="95" spans="1:21" ht="20.100000000000001" customHeight="1">
      <c r="A95" s="160" t="s">
        <v>84</v>
      </c>
      <c r="B95" s="7">
        <v>3361</v>
      </c>
      <c r="C95" s="86"/>
      <c r="D95" s="86"/>
      <c r="E95" s="106"/>
      <c r="F95" s="293"/>
      <c r="G95" s="288">
        <f t="shared" si="12"/>
        <v>0</v>
      </c>
      <c r="H95" s="106"/>
      <c r="J95" s="334"/>
      <c r="K95" s="334"/>
    </row>
    <row r="96" spans="1:21" ht="20.100000000000001" customHeight="1">
      <c r="A96" s="160" t="s">
        <v>89</v>
      </c>
      <c r="B96" s="7">
        <v>3362</v>
      </c>
      <c r="C96" s="86"/>
      <c r="D96" s="86"/>
      <c r="E96" s="106"/>
      <c r="F96" s="293"/>
      <c r="G96" s="288">
        <f t="shared" si="12"/>
        <v>0</v>
      </c>
      <c r="H96" s="106"/>
      <c r="J96" s="334"/>
      <c r="K96" s="334"/>
    </row>
    <row r="97" spans="1:19" ht="20.100000000000001" customHeight="1">
      <c r="A97" s="160" t="s">
        <v>110</v>
      </c>
      <c r="B97" s="7">
        <v>3363</v>
      </c>
      <c r="C97" s="86"/>
      <c r="D97" s="86"/>
      <c r="E97" s="106"/>
      <c r="F97" s="293"/>
      <c r="G97" s="288">
        <f t="shared" si="12"/>
        <v>0</v>
      </c>
      <c r="H97" s="106"/>
      <c r="J97" s="334"/>
      <c r="K97" s="334"/>
    </row>
    <row r="98" spans="1:19" ht="20.100000000000001" customHeight="1">
      <c r="A98" s="163" t="s">
        <v>505</v>
      </c>
      <c r="B98" s="7">
        <v>3370</v>
      </c>
      <c r="C98" s="290"/>
      <c r="D98" s="290"/>
      <c r="E98" s="285"/>
      <c r="F98" s="290"/>
      <c r="G98" s="288">
        <f t="shared" si="12"/>
        <v>0</v>
      </c>
      <c r="H98" s="106"/>
      <c r="J98" s="334"/>
      <c r="K98" s="334"/>
    </row>
    <row r="99" spans="1:19" ht="20.100000000000001" customHeight="1">
      <c r="A99" s="163" t="s">
        <v>246</v>
      </c>
      <c r="B99" s="151">
        <v>3380</v>
      </c>
      <c r="C99" s="86"/>
      <c r="D99" s="86"/>
      <c r="E99" s="106"/>
      <c r="F99" s="290"/>
      <c r="G99" s="288">
        <f t="shared" si="12"/>
        <v>0</v>
      </c>
      <c r="H99" s="106"/>
      <c r="J99" s="334"/>
      <c r="K99" s="334"/>
    </row>
    <row r="100" spans="1:19" s="12" customFormat="1" ht="20.100000000000001" customHeight="1">
      <c r="A100" s="45" t="s">
        <v>134</v>
      </c>
      <c r="B100" s="145">
        <v>3395</v>
      </c>
      <c r="C100" s="293">
        <f>C85+C92</f>
        <v>29</v>
      </c>
      <c r="D100" s="277">
        <f>D85+D92</f>
        <v>33.9</v>
      </c>
      <c r="E100" s="293">
        <f>E85+E92</f>
        <v>10</v>
      </c>
      <c r="F100" s="277">
        <f>F85+F92</f>
        <v>12.8</v>
      </c>
      <c r="G100" s="277">
        <f>F100-E100</f>
        <v>2.8000000000000007</v>
      </c>
      <c r="H100" s="124">
        <f>F100/E100*100</f>
        <v>128</v>
      </c>
      <c r="J100" s="332"/>
      <c r="K100" s="332"/>
      <c r="L100" s="210"/>
      <c r="M100" s="210"/>
      <c r="N100" s="210"/>
      <c r="O100" s="210"/>
      <c r="P100" s="210"/>
      <c r="Q100" s="210"/>
      <c r="R100" s="210"/>
      <c r="S100" s="210"/>
    </row>
    <row r="101" spans="1:19" s="12" customFormat="1" ht="20.100000000000001" customHeight="1">
      <c r="A101" s="153" t="s">
        <v>32</v>
      </c>
      <c r="B101" s="145">
        <v>3400</v>
      </c>
      <c r="C101" s="293">
        <f>SUM(C55,C83,C100)</f>
        <v>-1654.7000000000007</v>
      </c>
      <c r="D101" s="293">
        <f>SUM(D55,D83,D100)</f>
        <v>-2660.8999999999301</v>
      </c>
      <c r="E101" s="293">
        <f>SUM(E55,E83,E100)</f>
        <v>100</v>
      </c>
      <c r="F101" s="293">
        <f>SUM(F55,F83,F100)</f>
        <v>-5051.0999999999649</v>
      </c>
      <c r="G101" s="293">
        <f>F101-E101</f>
        <v>-5151.0999999999649</v>
      </c>
      <c r="H101" s="344">
        <f>F101/E101*100</f>
        <v>-5051.0999999999649</v>
      </c>
      <c r="J101" s="219"/>
      <c r="K101" s="219"/>
      <c r="N101" s="210"/>
      <c r="O101" s="210"/>
      <c r="P101" s="210"/>
      <c r="Q101" s="210"/>
      <c r="R101" s="210"/>
      <c r="S101" s="210"/>
    </row>
    <row r="102" spans="1:19" ht="20.100000000000001" customHeight="1">
      <c r="A102" s="163" t="s">
        <v>506</v>
      </c>
      <c r="B102" s="151">
        <v>3405</v>
      </c>
      <c r="C102" s="86">
        <v>3555.9</v>
      </c>
      <c r="D102" s="86">
        <v>4464.1000000000004</v>
      </c>
      <c r="E102" s="86">
        <v>3196.2</v>
      </c>
      <c r="F102" s="88">
        <v>6854.3</v>
      </c>
      <c r="G102" s="290">
        <f>F102-E102</f>
        <v>3658.1000000000004</v>
      </c>
      <c r="H102" s="86">
        <f>F102/E102*100</f>
        <v>214.45153619923661</v>
      </c>
      <c r="J102" s="333"/>
      <c r="K102" s="333"/>
      <c r="L102" s="137"/>
      <c r="M102" s="137"/>
    </row>
    <row r="103" spans="1:19" ht="20.100000000000001" customHeight="1">
      <c r="A103" s="37" t="s">
        <v>137</v>
      </c>
      <c r="B103" s="151">
        <v>3410</v>
      </c>
      <c r="C103" s="86"/>
      <c r="D103" s="86"/>
      <c r="E103" s="86"/>
      <c r="F103" s="88"/>
      <c r="G103" s="86"/>
      <c r="H103" s="86"/>
      <c r="J103" s="333"/>
      <c r="K103" s="333"/>
      <c r="L103" s="137"/>
      <c r="M103" s="137"/>
    </row>
    <row r="104" spans="1:19" ht="20.100000000000001" customHeight="1">
      <c r="A104" s="163" t="s">
        <v>507</v>
      </c>
      <c r="B104" s="151">
        <v>3415</v>
      </c>
      <c r="C104" s="290">
        <f>SUM(C101:C103)</f>
        <v>1901.1999999999994</v>
      </c>
      <c r="D104" s="290">
        <f>SUM(D101:D103)</f>
        <v>1803.2000000000703</v>
      </c>
      <c r="E104" s="290">
        <f>SUM(E101:E103)</f>
        <v>3296.2</v>
      </c>
      <c r="F104" s="290">
        <f>SUM(F101:F103)</f>
        <v>1803.2000000000353</v>
      </c>
      <c r="G104" s="290">
        <f>F104-E104</f>
        <v>-1492.9999999999645</v>
      </c>
      <c r="H104" s="86">
        <f>F104/E104*100</f>
        <v>54.70541836053745</v>
      </c>
      <c r="J104" s="333"/>
      <c r="K104" s="333"/>
      <c r="L104" s="137"/>
      <c r="M104" s="137"/>
    </row>
    <row r="105" spans="1:19" ht="18.75" customHeight="1">
      <c r="A105" s="22"/>
      <c r="B105" s="149"/>
      <c r="C105" s="204"/>
      <c r="D105" s="204"/>
      <c r="E105" s="204"/>
      <c r="F105" s="204"/>
      <c r="G105" s="204"/>
      <c r="H105" s="204"/>
      <c r="J105" s="333"/>
      <c r="K105" s="333"/>
      <c r="L105" s="137"/>
      <c r="M105" s="137"/>
    </row>
    <row r="106" spans="1:19">
      <c r="A106" s="416"/>
      <c r="B106" s="416"/>
      <c r="C106" s="416"/>
      <c r="D106" s="416"/>
      <c r="E106" s="416"/>
      <c r="F106" s="416"/>
      <c r="G106" s="416"/>
      <c r="H106" s="416"/>
      <c r="J106" s="333"/>
      <c r="K106" s="333"/>
      <c r="L106" s="137"/>
      <c r="M106" s="137"/>
    </row>
    <row r="107" spans="1:19" ht="18.75" customHeight="1">
      <c r="A107" s="22"/>
      <c r="B107" s="149"/>
      <c r="C107" s="204"/>
      <c r="D107" s="204"/>
      <c r="E107" s="204"/>
      <c r="F107" s="204"/>
      <c r="G107" s="204"/>
      <c r="H107" s="204"/>
      <c r="J107" s="333"/>
      <c r="K107" s="333"/>
      <c r="L107" s="137"/>
      <c r="M107" s="137"/>
    </row>
    <row r="108" spans="1:19" ht="18.75" customHeight="1">
      <c r="A108" s="22"/>
      <c r="B108" s="149"/>
      <c r="C108" s="204"/>
      <c r="D108" s="204"/>
      <c r="E108" s="204"/>
      <c r="F108" s="204"/>
      <c r="G108" s="204"/>
      <c r="H108" s="204"/>
      <c r="J108" s="333"/>
      <c r="K108" s="333"/>
      <c r="L108" s="137"/>
      <c r="M108" s="137"/>
    </row>
    <row r="109" spans="1:19" ht="21.75" customHeight="1">
      <c r="A109" s="22"/>
      <c r="B109" s="149"/>
      <c r="C109" s="204"/>
      <c r="D109" s="204"/>
      <c r="E109" s="204"/>
      <c r="F109" s="204"/>
      <c r="G109" s="204"/>
      <c r="H109" s="204"/>
      <c r="J109" s="333"/>
      <c r="K109" s="333"/>
      <c r="L109" s="137"/>
      <c r="M109" s="137"/>
    </row>
    <row r="110" spans="1:19" ht="18.75" customHeight="1">
      <c r="A110" s="22"/>
      <c r="B110" s="149"/>
      <c r="C110" s="204"/>
      <c r="D110" s="204"/>
      <c r="E110" s="204"/>
      <c r="F110" s="204"/>
      <c r="G110" s="204"/>
      <c r="H110" s="204"/>
      <c r="J110" s="333"/>
      <c r="K110" s="333"/>
      <c r="L110" s="137"/>
      <c r="M110" s="137"/>
    </row>
    <row r="111" spans="1:19" s="117" customFormat="1" ht="27.75" customHeight="1">
      <c r="A111" s="169" t="s">
        <v>423</v>
      </c>
      <c r="B111" s="410" t="s">
        <v>379</v>
      </c>
      <c r="C111" s="410"/>
      <c r="D111" s="410"/>
      <c r="E111" s="248"/>
      <c r="G111" s="118" t="s">
        <v>635</v>
      </c>
      <c r="H111" s="118"/>
      <c r="J111" s="340"/>
      <c r="K111" s="340"/>
    </row>
    <row r="112" spans="1:19">
      <c r="A112" s="63" t="s">
        <v>424</v>
      </c>
      <c r="B112" s="411" t="s">
        <v>380</v>
      </c>
      <c r="C112" s="411"/>
      <c r="D112" s="411"/>
      <c r="E112" s="250"/>
      <c r="F112" s="107"/>
      <c r="G112" s="316" t="s">
        <v>378</v>
      </c>
      <c r="H112" s="316"/>
      <c r="J112" s="333"/>
      <c r="K112" s="333"/>
      <c r="L112" s="137"/>
      <c r="M112" s="137"/>
      <c r="N112" s="137"/>
      <c r="O112" s="137"/>
      <c r="P112" s="137"/>
      <c r="Q112" s="137"/>
      <c r="R112" s="137"/>
      <c r="S112" s="137"/>
    </row>
    <row r="113" spans="3:11">
      <c r="C113" s="3"/>
      <c r="J113" s="334"/>
      <c r="K113" s="334"/>
    </row>
    <row r="114" spans="3:11">
      <c r="C114" s="3"/>
      <c r="J114" s="334"/>
      <c r="K114" s="334"/>
    </row>
    <row r="115" spans="3:11">
      <c r="C115" s="3"/>
      <c r="J115" s="334"/>
      <c r="K115" s="334"/>
    </row>
    <row r="116" spans="3:11">
      <c r="C116" s="3"/>
      <c r="J116" s="334"/>
      <c r="K116" s="334"/>
    </row>
    <row r="117" spans="3:11">
      <c r="C117" s="3"/>
      <c r="J117" s="334"/>
      <c r="K117" s="334"/>
    </row>
    <row r="118" spans="3:11">
      <c r="C118" s="3"/>
      <c r="J118" s="334"/>
      <c r="K118" s="334"/>
    </row>
    <row r="119" spans="3:11">
      <c r="C119" s="3"/>
      <c r="J119" s="334"/>
      <c r="K119" s="334"/>
    </row>
    <row r="120" spans="3:11">
      <c r="C120" s="3"/>
      <c r="J120" s="334"/>
      <c r="K120" s="334"/>
    </row>
    <row r="121" spans="3:11">
      <c r="C121" s="3"/>
      <c r="J121" s="334"/>
      <c r="K121" s="334"/>
    </row>
    <row r="122" spans="3:11">
      <c r="C122" s="3"/>
      <c r="J122" s="334"/>
      <c r="K122" s="334"/>
    </row>
    <row r="123" spans="3:11">
      <c r="C123" s="3"/>
      <c r="J123" s="334"/>
      <c r="K123" s="334"/>
    </row>
    <row r="124" spans="3:11">
      <c r="C124" s="3"/>
      <c r="J124" s="334"/>
      <c r="K124" s="334"/>
    </row>
    <row r="125" spans="3:11">
      <c r="C125" s="3"/>
      <c r="J125" s="334"/>
      <c r="K125" s="334"/>
    </row>
    <row r="126" spans="3:11">
      <c r="C126" s="3"/>
      <c r="J126" s="334"/>
      <c r="K126" s="334"/>
    </row>
    <row r="127" spans="3:11">
      <c r="C127" s="3"/>
      <c r="J127" s="334"/>
      <c r="K127" s="334"/>
    </row>
    <row r="128" spans="3:11">
      <c r="C128" s="3"/>
      <c r="J128" s="334"/>
      <c r="K128" s="334"/>
    </row>
    <row r="129" spans="3:11">
      <c r="C129" s="3"/>
      <c r="J129" s="334"/>
      <c r="K129" s="334"/>
    </row>
    <row r="130" spans="3:11">
      <c r="C130" s="3"/>
      <c r="J130" s="334"/>
      <c r="K130" s="334"/>
    </row>
    <row r="131" spans="3:11">
      <c r="C131" s="3"/>
    </row>
    <row r="132" spans="3:11">
      <c r="C132" s="3"/>
    </row>
    <row r="133" spans="3:11">
      <c r="C133" s="3"/>
    </row>
    <row r="134" spans="3:11">
      <c r="C134" s="3"/>
    </row>
    <row r="135" spans="3:11">
      <c r="C135" s="3"/>
    </row>
    <row r="136" spans="3:11">
      <c r="C136" s="3"/>
    </row>
    <row r="137" spans="3:11">
      <c r="C137" s="3"/>
    </row>
    <row r="138" spans="3:11">
      <c r="C138" s="3"/>
    </row>
    <row r="139" spans="3:11">
      <c r="C139" s="3"/>
    </row>
    <row r="140" spans="3:11">
      <c r="C140" s="3"/>
    </row>
    <row r="141" spans="3:11">
      <c r="C141" s="3"/>
    </row>
    <row r="142" spans="3:11">
      <c r="C142" s="3"/>
    </row>
    <row r="143" spans="3:11">
      <c r="C143" s="3"/>
    </row>
  </sheetData>
  <mergeCells count="11">
    <mergeCell ref="A3:H3"/>
    <mergeCell ref="A5:A6"/>
    <mergeCell ref="B5:B6"/>
    <mergeCell ref="B111:D111"/>
    <mergeCell ref="B112:D112"/>
    <mergeCell ref="C5:D5"/>
    <mergeCell ref="E5:H5"/>
    <mergeCell ref="A8:H8"/>
    <mergeCell ref="A56:H56"/>
    <mergeCell ref="A84:H84"/>
    <mergeCell ref="A106:H106"/>
  </mergeCells>
  <pageMargins left="0.43307086614173229" right="0.23622047244094491" top="0.39370078740157483" bottom="0.39370078740157483" header="0.19685039370078741" footer="0.23622047244094491"/>
  <pageSetup paperSize="9" scale="50" orientation="portrait" r:id="rId1"/>
  <headerFooter alignWithMargins="0">
    <oddHeader xml:space="preserve">&amp;C&amp;"Times New Roman,обычный"&amp;14 &amp;R&amp;"Times New Roman,обычный"&amp;14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Zeros="0" zoomScale="70" zoomScaleNormal="70" zoomScaleSheetLayoutView="70" workbookViewId="0">
      <selection activeCell="F14" sqref="F14"/>
    </sheetView>
  </sheetViews>
  <sheetFormatPr defaultColWidth="9.140625" defaultRowHeight="18.75"/>
  <cols>
    <col min="1" max="1" width="84.42578125" style="2" customWidth="1"/>
    <col min="2" max="2" width="9.85546875" style="20" customWidth="1"/>
    <col min="3" max="8" width="15.7109375" style="20" customWidth="1"/>
    <col min="9" max="9" width="9.5703125" style="2" customWidth="1"/>
    <col min="10" max="10" width="9.85546875" style="2" customWidth="1"/>
    <col min="11" max="16384" width="9.140625" style="2"/>
  </cols>
  <sheetData>
    <row r="1" spans="1:15">
      <c r="H1" s="23" t="s">
        <v>212</v>
      </c>
    </row>
    <row r="2" spans="1:15">
      <c r="H2" s="23" t="s">
        <v>188</v>
      </c>
    </row>
    <row r="3" spans="1:15">
      <c r="A3" s="384" t="s">
        <v>178</v>
      </c>
      <c r="B3" s="384"/>
      <c r="C3" s="384"/>
      <c r="D3" s="384"/>
      <c r="E3" s="384"/>
      <c r="F3" s="384"/>
      <c r="G3" s="384"/>
      <c r="H3" s="384"/>
    </row>
    <row r="4" spans="1:15">
      <c r="A4" s="419"/>
      <c r="B4" s="419"/>
      <c r="C4" s="419"/>
      <c r="D4" s="419"/>
      <c r="E4" s="419"/>
      <c r="F4" s="419"/>
      <c r="G4" s="419"/>
      <c r="H4" s="419"/>
    </row>
    <row r="5" spans="1:15" ht="37.5" customHeight="1">
      <c r="A5" s="417" t="s">
        <v>120</v>
      </c>
      <c r="B5" s="393" t="s">
        <v>18</v>
      </c>
      <c r="C5" s="393" t="s">
        <v>201</v>
      </c>
      <c r="D5" s="393"/>
      <c r="E5" s="383" t="s">
        <v>631</v>
      </c>
      <c r="F5" s="383"/>
      <c r="G5" s="383"/>
      <c r="H5" s="383"/>
    </row>
    <row r="6" spans="1:15" ht="41.25" customHeight="1">
      <c r="A6" s="418"/>
      <c r="B6" s="393"/>
      <c r="C6" s="5" t="s">
        <v>372</v>
      </c>
      <c r="D6" s="5" t="s">
        <v>373</v>
      </c>
      <c r="E6" s="62" t="s">
        <v>202</v>
      </c>
      <c r="F6" s="62" t="s">
        <v>203</v>
      </c>
      <c r="G6" s="62" t="s">
        <v>204</v>
      </c>
      <c r="H6" s="62" t="s">
        <v>205</v>
      </c>
    </row>
    <row r="7" spans="1:15" ht="15.95" customHeigh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</row>
    <row r="8" spans="1:15" s="136" customFormat="1" ht="38.25" customHeight="1">
      <c r="A8" s="153" t="s">
        <v>75</v>
      </c>
      <c r="B8" s="252">
        <v>4000</v>
      </c>
      <c r="C8" s="87">
        <f>SUM(C9:C14)</f>
        <v>10753</v>
      </c>
      <c r="D8" s="87">
        <f>SUM(D9:D14)</f>
        <v>5623.1</v>
      </c>
      <c r="E8" s="87">
        <f>SUM(E9:E14)</f>
        <v>7861</v>
      </c>
      <c r="F8" s="87">
        <f>SUM(F9:F14)</f>
        <v>4382.7</v>
      </c>
      <c r="G8" s="277">
        <f t="shared" ref="G8:G14" si="0">F8-E8</f>
        <v>-3478.3</v>
      </c>
      <c r="H8" s="87">
        <f>F8/E8*100</f>
        <v>55.752448797862861</v>
      </c>
    </row>
    <row r="9" spans="1:15" ht="18.75" customHeight="1">
      <c r="A9" s="6" t="s">
        <v>1</v>
      </c>
      <c r="B9" s="57" t="s">
        <v>184</v>
      </c>
      <c r="C9" s="88">
        <v>4.8</v>
      </c>
      <c r="D9" s="88"/>
      <c r="E9" s="88"/>
      <c r="F9" s="88"/>
      <c r="G9" s="285">
        <f t="shared" si="0"/>
        <v>0</v>
      </c>
      <c r="H9" s="85"/>
    </row>
    <row r="10" spans="1:15" ht="18.75" customHeight="1">
      <c r="A10" s="6" t="s">
        <v>2</v>
      </c>
      <c r="B10" s="56">
        <v>4020</v>
      </c>
      <c r="C10" s="85">
        <v>491</v>
      </c>
      <c r="D10" s="88">
        <v>2275.7000000000003</v>
      </c>
      <c r="E10" s="85">
        <v>1989</v>
      </c>
      <c r="F10" s="85">
        <v>2055</v>
      </c>
      <c r="G10" s="285">
        <f t="shared" si="0"/>
        <v>66</v>
      </c>
      <c r="H10" s="85">
        <f t="shared" ref="H10:H14" si="1">F10/E10*100</f>
        <v>103.31825037707392</v>
      </c>
      <c r="O10" s="18"/>
    </row>
    <row r="11" spans="1:15">
      <c r="A11" s="6" t="s">
        <v>31</v>
      </c>
      <c r="B11" s="57">
        <v>4030</v>
      </c>
      <c r="C11" s="88">
        <v>17.399999999999999</v>
      </c>
      <c r="D11" s="88">
        <v>48.4</v>
      </c>
      <c r="E11" s="88">
        <v>12</v>
      </c>
      <c r="F11" s="85">
        <v>15.7</v>
      </c>
      <c r="G11" s="285">
        <f t="shared" si="0"/>
        <v>3.6999999999999993</v>
      </c>
      <c r="H11" s="85">
        <f t="shared" si="1"/>
        <v>130.83333333333334</v>
      </c>
      <c r="N11" s="18"/>
    </row>
    <row r="12" spans="1:15">
      <c r="A12" s="6" t="s">
        <v>3</v>
      </c>
      <c r="B12" s="56">
        <v>4040</v>
      </c>
      <c r="C12" s="85"/>
      <c r="D12" s="88">
        <v>265.39999999999998</v>
      </c>
      <c r="E12" s="85">
        <v>539</v>
      </c>
      <c r="F12" s="85">
        <v>154.19999999999999</v>
      </c>
      <c r="G12" s="285">
        <f t="shared" si="0"/>
        <v>-384.8</v>
      </c>
      <c r="H12" s="85">
        <f t="shared" si="1"/>
        <v>28.608534322820034</v>
      </c>
    </row>
    <row r="13" spans="1:15" ht="38.25" customHeight="1">
      <c r="A13" s="6" t="s">
        <v>65</v>
      </c>
      <c r="B13" s="57">
        <v>4050</v>
      </c>
      <c r="C13" s="88">
        <v>681.7</v>
      </c>
      <c r="D13" s="88">
        <v>2203.1</v>
      </c>
      <c r="E13" s="88">
        <v>1300</v>
      </c>
      <c r="F13" s="85">
        <v>1946.8</v>
      </c>
      <c r="G13" s="285">
        <f t="shared" si="0"/>
        <v>646.79999999999995</v>
      </c>
      <c r="H13" s="85">
        <f t="shared" si="1"/>
        <v>149.75384615384615</v>
      </c>
    </row>
    <row r="14" spans="1:15">
      <c r="A14" s="128" t="s">
        <v>388</v>
      </c>
      <c r="B14" s="57">
        <v>4060</v>
      </c>
      <c r="C14" s="88">
        <v>9558.1</v>
      </c>
      <c r="D14" s="88">
        <v>830.5</v>
      </c>
      <c r="E14" s="88">
        <v>4021</v>
      </c>
      <c r="F14" s="85">
        <v>211</v>
      </c>
      <c r="G14" s="285">
        <f t="shared" si="0"/>
        <v>-3810</v>
      </c>
      <c r="H14" s="85">
        <f t="shared" si="1"/>
        <v>5.2474508828649586</v>
      </c>
    </row>
    <row r="15" spans="1:15">
      <c r="B15" s="2"/>
      <c r="C15" s="2"/>
      <c r="D15" s="2"/>
      <c r="E15" s="2"/>
      <c r="F15" s="2"/>
      <c r="G15" s="2"/>
      <c r="H15" s="2"/>
    </row>
    <row r="16" spans="1:15" s="157" customFormat="1"/>
    <row r="17" spans="1:9" s="157" customFormat="1"/>
    <row r="18" spans="1:9" s="127" customFormat="1"/>
    <row r="19" spans="1:9" s="1" customFormat="1" ht="19.5" customHeight="1">
      <c r="A19" s="3"/>
      <c r="I19" s="2"/>
    </row>
    <row r="20" spans="1:9" s="117" customFormat="1" ht="27.75" customHeight="1">
      <c r="A20" s="169" t="s">
        <v>423</v>
      </c>
      <c r="B20" s="115"/>
      <c r="C20" s="391" t="s">
        <v>379</v>
      </c>
      <c r="D20" s="391"/>
      <c r="E20" s="116"/>
      <c r="G20" s="118" t="s">
        <v>637</v>
      </c>
      <c r="H20" s="118"/>
    </row>
    <row r="21" spans="1:9" s="137" customFormat="1">
      <c r="A21" s="63" t="s">
        <v>542</v>
      </c>
      <c r="B21" s="63"/>
      <c r="C21" s="388" t="s">
        <v>72</v>
      </c>
      <c r="D21" s="388"/>
      <c r="E21" s="63"/>
      <c r="F21" s="107"/>
      <c r="G21" s="168" t="s">
        <v>378</v>
      </c>
      <c r="H21" s="168"/>
    </row>
    <row r="22" spans="1:9">
      <c r="A22" s="47"/>
    </row>
    <row r="23" spans="1:9">
      <c r="A23" s="47"/>
    </row>
    <row r="24" spans="1:9">
      <c r="A24" s="47"/>
    </row>
    <row r="25" spans="1:9">
      <c r="A25" s="47"/>
    </row>
    <row r="26" spans="1:9">
      <c r="A26" s="47"/>
    </row>
    <row r="27" spans="1:9">
      <c r="A27" s="47"/>
    </row>
    <row r="28" spans="1:9">
      <c r="A28" s="47"/>
    </row>
    <row r="29" spans="1:9">
      <c r="A29" s="47"/>
    </row>
    <row r="30" spans="1:9">
      <c r="A30" s="47"/>
    </row>
    <row r="31" spans="1:9">
      <c r="A31" s="47"/>
    </row>
    <row r="32" spans="1:9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</sheetData>
  <mergeCells count="8">
    <mergeCell ref="C21:D21"/>
    <mergeCell ref="A5:A6"/>
    <mergeCell ref="A3:H3"/>
    <mergeCell ref="B5:B6"/>
    <mergeCell ref="A4:H4"/>
    <mergeCell ref="C5:D5"/>
    <mergeCell ref="E5:H5"/>
    <mergeCell ref="C20:D20"/>
  </mergeCells>
  <phoneticPr fontId="0" type="noConversion"/>
  <pageMargins left="0.70866141732283472" right="0.23622047244094491" top="0.39370078740157483" bottom="0.78740157480314965" header="0.31496062992125984" footer="0.31496062992125984"/>
  <pageSetup paperSize="9" scale="50" firstPageNumber="9" orientation="portrait" useFirstPageNumber="1" r:id="rId1"/>
  <headerFooter alignWithMargins="0">
    <oddHeader xml:space="preserve">&amp;C&amp;"Times New Roman,обычный"&amp;14 &amp;R&amp;"Times New Roman,обычный"&amp;14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70" zoomScaleNormal="70" zoomScaleSheetLayoutView="70" workbookViewId="0">
      <selection activeCell="G21" sqref="G21"/>
    </sheetView>
  </sheetViews>
  <sheetFormatPr defaultColWidth="9.140625" defaultRowHeight="12.75"/>
  <cols>
    <col min="1" max="1" width="55.85546875" style="25" customWidth="1"/>
    <col min="2" max="2" width="10.42578125" style="25" customWidth="1"/>
    <col min="3" max="3" width="15.42578125" style="25" customWidth="1"/>
    <col min="4" max="7" width="15" style="25" customWidth="1"/>
    <col min="8" max="8" width="48.42578125" style="25" customWidth="1"/>
    <col min="9" max="9" width="9.5703125" style="25" customWidth="1"/>
    <col min="10" max="16384" width="9.140625" style="25"/>
  </cols>
  <sheetData>
    <row r="1" spans="1:8" ht="18.75">
      <c r="H1" s="23" t="s">
        <v>212</v>
      </c>
    </row>
    <row r="2" spans="1:8" ht="18.75">
      <c r="H2" s="23" t="s">
        <v>189</v>
      </c>
    </row>
    <row r="3" spans="1:8" ht="19.5" customHeight="1">
      <c r="A3" s="420" t="s">
        <v>180</v>
      </c>
      <c r="B3" s="420"/>
      <c r="C3" s="420"/>
      <c r="D3" s="420"/>
      <c r="E3" s="420"/>
      <c r="F3" s="420"/>
      <c r="G3" s="420"/>
      <c r="H3" s="420"/>
    </row>
    <row r="4" spans="1:8" ht="16.5" customHeight="1"/>
    <row r="5" spans="1:8" ht="37.5" customHeight="1">
      <c r="A5" s="421" t="s">
        <v>120</v>
      </c>
      <c r="B5" s="421" t="s">
        <v>0</v>
      </c>
      <c r="C5" s="421" t="s">
        <v>95</v>
      </c>
      <c r="D5" s="393" t="s">
        <v>201</v>
      </c>
      <c r="E5" s="393"/>
      <c r="F5" s="393" t="s">
        <v>636</v>
      </c>
      <c r="G5" s="393"/>
      <c r="H5" s="421" t="s">
        <v>96</v>
      </c>
    </row>
    <row r="6" spans="1:8" ht="41.25" customHeight="1">
      <c r="A6" s="422"/>
      <c r="B6" s="422"/>
      <c r="C6" s="422"/>
      <c r="D6" s="5" t="s">
        <v>377</v>
      </c>
      <c r="E6" s="5" t="s">
        <v>206</v>
      </c>
      <c r="F6" s="5" t="s">
        <v>370</v>
      </c>
      <c r="G6" s="5" t="s">
        <v>206</v>
      </c>
      <c r="H6" s="422"/>
    </row>
    <row r="7" spans="1:8" s="55" customFormat="1" ht="15.9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55" customFormat="1" ht="18.75" customHeight="1">
      <c r="A8" s="423" t="s">
        <v>146</v>
      </c>
      <c r="B8" s="424"/>
      <c r="C8" s="424"/>
      <c r="D8" s="424"/>
      <c r="E8" s="424"/>
      <c r="F8" s="424"/>
      <c r="G8" s="424"/>
      <c r="H8" s="425"/>
    </row>
    <row r="9" spans="1:8" ht="78.75" customHeight="1">
      <c r="A9" s="163" t="s">
        <v>258</v>
      </c>
      <c r="B9" s="5">
        <v>5000</v>
      </c>
      <c r="C9" s="79" t="s">
        <v>97</v>
      </c>
      <c r="D9" s="109">
        <f>'фінзвіт - зведені показники'!C36/'фінзвіт - зведені показники'!C34*100</f>
        <v>7.0768352074819099</v>
      </c>
      <c r="E9" s="109">
        <f>'фінзвіт - зведені показники'!D36/'фінзвіт - зведені показники'!D34*100</f>
        <v>18.423022604320213</v>
      </c>
      <c r="F9" s="109">
        <v>8.7889999999999997</v>
      </c>
      <c r="G9" s="109">
        <f>'фінзвіт - зведені показники'!F36/'фінзвіт - зведені показники'!F34*100</f>
        <v>14.070652039935913</v>
      </c>
      <c r="H9" s="80"/>
    </row>
    <row r="10" spans="1:8" ht="60" customHeight="1">
      <c r="A10" s="163" t="s">
        <v>558</v>
      </c>
      <c r="B10" s="5">
        <v>5010</v>
      </c>
      <c r="C10" s="79" t="s">
        <v>97</v>
      </c>
      <c r="D10" s="109">
        <f>'фінзвіт - зведені показники'!C51/'фінзвіт - зведені показники'!C34*100</f>
        <v>6.5250788007495801</v>
      </c>
      <c r="E10" s="109">
        <f>'фінзвіт - зведені показники'!D51/'фінзвіт - зведені показники'!D34*100</f>
        <v>14.913838691978334</v>
      </c>
      <c r="F10" s="109">
        <v>6.7290000000000001</v>
      </c>
      <c r="G10" s="109">
        <f>'фінзвіт - зведені показники'!F51/'фінзвіт - зведені показники'!F34*100</f>
        <v>9.8826081597436328</v>
      </c>
      <c r="H10" s="80"/>
    </row>
    <row r="11" spans="1:8" ht="59.25" customHeight="1">
      <c r="A11" s="253" t="s">
        <v>559</v>
      </c>
      <c r="B11" s="5">
        <v>5020</v>
      </c>
      <c r="C11" s="79" t="s">
        <v>97</v>
      </c>
      <c r="D11" s="109">
        <f>'фінзвіт - зведені показники'!C66/'фінзвіт - зведені показники'!C142*100</f>
        <v>1.697633566141852</v>
      </c>
      <c r="E11" s="109">
        <f>'фінзвіт - зведені показники'!D66/'фінзвіт - зведені показники'!D142*100</f>
        <v>8.5449169687835234</v>
      </c>
      <c r="F11" s="109">
        <v>0.85599999999999998</v>
      </c>
      <c r="G11" s="109">
        <f>'фінзвіт - зведені показники'!F66/'фінзвіт - зведені показники'!F142*100</f>
        <v>1.8831384849348951</v>
      </c>
      <c r="H11" s="80" t="s">
        <v>98</v>
      </c>
    </row>
    <row r="12" spans="1:8" ht="57" customHeight="1">
      <c r="A12" s="253" t="s">
        <v>560</v>
      </c>
      <c r="B12" s="5">
        <v>5030</v>
      </c>
      <c r="C12" s="79" t="s">
        <v>97</v>
      </c>
      <c r="D12" s="109">
        <f>'фінзвіт - зведені показники'!C66/'фінзвіт - зведені показники'!C148*100</f>
        <v>2.3772448257764318</v>
      </c>
      <c r="E12" s="109">
        <f>'фінзвіт - зведені показники'!D66/'фінзвіт - зведені показники'!D148*100</f>
        <v>10.486841611918166</v>
      </c>
      <c r="F12" s="109">
        <v>1.1990000000000001</v>
      </c>
      <c r="G12" s="109">
        <f>'фінзвіт - зведені показники'!F66/'фінзвіт - зведені показники'!F148*100</f>
        <v>2.3111020384357448</v>
      </c>
      <c r="H12" s="80"/>
    </row>
    <row r="13" spans="1:8" ht="81" customHeight="1">
      <c r="A13" s="253" t="s">
        <v>561</v>
      </c>
      <c r="B13" s="5">
        <v>5040</v>
      </c>
      <c r="C13" s="79" t="s">
        <v>99</v>
      </c>
      <c r="D13" s="109">
        <f>'фінзвіт - зведені показники'!C66/'фінзвіт - зведені показники'!C34*100</f>
        <v>2.4226957321318823</v>
      </c>
      <c r="E13" s="109">
        <f>'фінзвіт - зведені показники'!D66/'фінзвіт - зведені показники'!D34*100</f>
        <v>9.2507231405338342</v>
      </c>
      <c r="F13" s="109">
        <v>3.1459999999999999</v>
      </c>
      <c r="G13" s="109">
        <f>'фінзвіт - зведені показники'!F66/'фінзвіт - зведені показники'!F34*100</f>
        <v>5.4702329594478085</v>
      </c>
      <c r="H13" s="80" t="s">
        <v>100</v>
      </c>
    </row>
    <row r="14" spans="1:8" ht="18.75" customHeight="1">
      <c r="A14" s="423" t="s">
        <v>149</v>
      </c>
      <c r="B14" s="424"/>
      <c r="C14" s="424"/>
      <c r="D14" s="424"/>
      <c r="E14" s="424"/>
      <c r="F14" s="424"/>
      <c r="G14" s="424"/>
      <c r="H14" s="425"/>
    </row>
    <row r="15" spans="1:8" ht="78.75" customHeight="1">
      <c r="A15" s="253" t="s">
        <v>562</v>
      </c>
      <c r="B15" s="5">
        <v>5100</v>
      </c>
      <c r="C15" s="79"/>
      <c r="D15" s="109">
        <f>'фінзвіт - зведені показники'!C145/'фінзвіт - зведені показники'!C51</f>
        <v>6.2525304365181062</v>
      </c>
      <c r="E15" s="109">
        <f>'фінзвіт - зведені показники'!D145/'фінзвіт - зведені показники'!D51</f>
        <v>1.3442067108074207</v>
      </c>
      <c r="F15" s="109">
        <v>15.608000000000001</v>
      </c>
      <c r="G15" s="109">
        <f>'фінзвіт - зведені показники'!F145/'фінзвіт - зведені показники'!F51</f>
        <v>5.4430165033625286</v>
      </c>
      <c r="H15" s="80"/>
    </row>
    <row r="16" spans="1:8" s="55" customFormat="1" ht="82.5" customHeight="1">
      <c r="A16" s="253" t="s">
        <v>563</v>
      </c>
      <c r="B16" s="5">
        <v>5110</v>
      </c>
      <c r="C16" s="79" t="s">
        <v>142</v>
      </c>
      <c r="D16" s="109">
        <f>'фінзвіт - зведені показники'!C148/'фінзвіт - зведені показники'!C145</f>
        <v>2.4979479696299505</v>
      </c>
      <c r="E16" s="109">
        <f>'фінзвіт - зведені показники'!D148/'фінзвіт - зведені показники'!D145</f>
        <v>4.4002309765173875</v>
      </c>
      <c r="F16" s="109">
        <v>2.4969999999999999</v>
      </c>
      <c r="G16" s="109">
        <f>'фінзвіт - зведені показники'!F148/'фінзвіт - зведені показники'!F145</f>
        <v>4.4002309765173875</v>
      </c>
      <c r="H16" s="80" t="s">
        <v>143</v>
      </c>
    </row>
    <row r="17" spans="1:8" s="55" customFormat="1" ht="113.25" customHeight="1">
      <c r="A17" s="80" t="s">
        <v>564</v>
      </c>
      <c r="B17" s="5">
        <v>5120</v>
      </c>
      <c r="C17" s="79" t="s">
        <v>142</v>
      </c>
      <c r="D17" s="109">
        <f>'фінзвіт - зведені показники'!C140/'фінзвіт - зведені показники'!C144</f>
        <v>0.85014232487098196</v>
      </c>
      <c r="E17" s="109">
        <f>'фінзвіт - зведені показники'!D140/'фінзвіт - зведені показники'!D144</f>
        <v>1.1580677272129669</v>
      </c>
      <c r="F17" s="109">
        <v>0.85</v>
      </c>
      <c r="G17" s="109">
        <f>'фінзвіт - зведені показники'!F140/'фінзвіт - зведені показники'!F144</f>
        <v>1.1580677272129669</v>
      </c>
      <c r="H17" s="80" t="s">
        <v>387</v>
      </c>
    </row>
    <row r="18" spans="1:8" ht="18.75">
      <c r="A18" s="423" t="s">
        <v>148</v>
      </c>
      <c r="B18" s="424"/>
      <c r="C18" s="424"/>
      <c r="D18" s="424"/>
      <c r="E18" s="424"/>
      <c r="F18" s="424"/>
      <c r="G18" s="424"/>
      <c r="H18" s="425"/>
    </row>
    <row r="19" spans="1:8" ht="59.25" customHeight="1">
      <c r="A19" s="253" t="s">
        <v>565</v>
      </c>
      <c r="B19" s="5">
        <v>5200</v>
      </c>
      <c r="C19" s="79"/>
      <c r="D19" s="109">
        <f>'фінзвіт - зведені показники'!C117/'фінзвіт - зведені показники'!C78</f>
        <v>1.2032405697852675</v>
      </c>
      <c r="E19" s="109">
        <f>'фінзвіт - зведені показники'!D117/'фінзвіт - зведені показники'!D78</f>
        <v>0.58171604733923699</v>
      </c>
      <c r="F19" s="109">
        <v>1.423</v>
      </c>
      <c r="G19" s="109">
        <f>'фінзвіт - зведені показники'!F117/'фінзвіт - зведені показники'!F78</f>
        <v>1.3806388608870961</v>
      </c>
      <c r="H19" s="80"/>
    </row>
    <row r="20" spans="1:8" ht="82.5" customHeight="1">
      <c r="A20" s="253" t="s">
        <v>566</v>
      </c>
      <c r="B20" s="5">
        <v>5210</v>
      </c>
      <c r="C20" s="79"/>
      <c r="D20" s="109">
        <f>'фінзвіт - зведені показники'!C117/'фінзвіт - зведені показники'!C34</f>
        <v>5.0012953229307502E-2</v>
      </c>
      <c r="E20" s="109">
        <f>'фінзвіт - зведені показники'!D117/'фінзвіт - зведені показники'!D34</f>
        <v>2.0664675572568177E-2</v>
      </c>
      <c r="F20" s="109">
        <v>5.0999999999999997E-2</v>
      </c>
      <c r="G20" s="109">
        <f>'фінзвіт - зведені показники'!F117/'фінзвіт - зведені показники'!F34</f>
        <v>4.3216566005176878E-2</v>
      </c>
      <c r="H20" s="80"/>
    </row>
    <row r="21" spans="1:8" ht="59.25" customHeight="1">
      <c r="A21" s="254" t="s">
        <v>567</v>
      </c>
      <c r="B21" s="5">
        <v>5220</v>
      </c>
      <c r="C21" s="79" t="s">
        <v>101</v>
      </c>
      <c r="D21" s="109">
        <f>'фінзвіт - зведені показники'!C139/'фінзвіт - зведені показники'!C138</f>
        <v>0.76542571929392689</v>
      </c>
      <c r="E21" s="109">
        <f>'фінзвіт - зведені показники'!D139/'фінзвіт - зведені показники'!D138</f>
        <v>0.76998522143669501</v>
      </c>
      <c r="F21" s="109">
        <v>0.76500000000000001</v>
      </c>
      <c r="G21" s="109">
        <f>'фінзвіт - зведені показники'!F139/'фінзвіт - зведені показники'!F138</f>
        <v>0.76998522143669501</v>
      </c>
      <c r="H21" s="80" t="s">
        <v>102</v>
      </c>
    </row>
    <row r="22" spans="1:8" ht="18.75">
      <c r="A22" s="423" t="s">
        <v>147</v>
      </c>
      <c r="B22" s="424"/>
      <c r="C22" s="424"/>
      <c r="D22" s="424"/>
      <c r="E22" s="424"/>
      <c r="F22" s="424"/>
      <c r="G22" s="424"/>
      <c r="H22" s="425"/>
    </row>
    <row r="23" spans="1:8" ht="114" customHeight="1">
      <c r="A23" s="80" t="s">
        <v>136</v>
      </c>
      <c r="B23" s="5">
        <v>5300</v>
      </c>
      <c r="C23" s="79"/>
      <c r="D23" s="81"/>
      <c r="E23" s="81"/>
      <c r="F23" s="81"/>
      <c r="G23" s="81"/>
      <c r="H23" s="80"/>
    </row>
    <row r="24" spans="1:8" ht="18.75" customHeight="1"/>
    <row r="25" spans="1:8" ht="18.75" customHeight="1"/>
    <row r="26" spans="1:8" ht="18.75" customHeight="1"/>
    <row r="27" spans="1:8" ht="18.75" customHeight="1"/>
    <row r="28" spans="1:8" ht="18.75" customHeight="1"/>
    <row r="29" spans="1:8" s="117" customFormat="1" ht="27.75" customHeight="1">
      <c r="A29" s="169" t="s">
        <v>569</v>
      </c>
      <c r="B29" s="115"/>
      <c r="C29" s="116"/>
      <c r="D29" s="391" t="s">
        <v>379</v>
      </c>
      <c r="E29" s="391"/>
      <c r="H29" s="118" t="s">
        <v>639</v>
      </c>
    </row>
    <row r="30" spans="1:8" s="137" customFormat="1" ht="18.75">
      <c r="A30" s="63" t="s">
        <v>568</v>
      </c>
      <c r="B30" s="63"/>
      <c r="C30" s="63"/>
      <c r="D30" s="388" t="s">
        <v>72</v>
      </c>
      <c r="E30" s="388"/>
      <c r="F30" s="107"/>
      <c r="G30" s="107"/>
      <c r="H30" s="168" t="s">
        <v>378</v>
      </c>
    </row>
  </sheetData>
  <mergeCells count="13">
    <mergeCell ref="D30:E30"/>
    <mergeCell ref="D29:E29"/>
    <mergeCell ref="A8:H8"/>
    <mergeCell ref="A14:H14"/>
    <mergeCell ref="A18:H18"/>
    <mergeCell ref="A22:H22"/>
    <mergeCell ref="A3:H3"/>
    <mergeCell ref="A5:A6"/>
    <mergeCell ref="B5:B6"/>
    <mergeCell ref="C5:C6"/>
    <mergeCell ref="D5:E5"/>
    <mergeCell ref="F5:G5"/>
    <mergeCell ref="H5:H6"/>
  </mergeCells>
  <phoneticPr fontId="3" type="noConversion"/>
  <pageMargins left="0.70866141732283472" right="0.23622047244094491" top="0.39370078740157483" bottom="0.78740157480314965" header="0.11811023622047245" footer="0.31496062992125984"/>
  <pageSetup paperSize="9" scale="50" orientation="portrait" r:id="rId1"/>
  <headerFooter alignWithMargins="0">
    <oddHeader xml:space="preserve">&amp;C&amp;"Times New Roman,обычный"&amp;14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Zeros="0" tabSelected="1" topLeftCell="A13" zoomScale="80" zoomScaleNormal="80" zoomScaleSheetLayoutView="70" workbookViewId="0">
      <selection activeCell="H22" sqref="H22"/>
    </sheetView>
  </sheetViews>
  <sheetFormatPr defaultColWidth="9.140625" defaultRowHeight="18.75"/>
  <cols>
    <col min="1" max="1" width="4.5703125" style="137" customWidth="1"/>
    <col min="2" max="2" width="44.85546875" style="137" customWidth="1"/>
    <col min="3" max="3" width="13.7109375" style="17" customWidth="1"/>
    <col min="4" max="4" width="13.7109375" style="137" customWidth="1"/>
    <col min="5" max="5" width="16.28515625" style="137" customWidth="1"/>
    <col min="6" max="7" width="15.5703125" style="137" customWidth="1"/>
    <col min="8" max="8" width="16.28515625" style="137" customWidth="1"/>
    <col min="9" max="10" width="15.5703125" style="137" customWidth="1"/>
    <col min="11" max="11" width="16.28515625" style="137" customWidth="1"/>
    <col min="12" max="12" width="15.85546875" style="137" customWidth="1"/>
    <col min="13" max="13" width="14.42578125" style="137" customWidth="1"/>
    <col min="14" max="14" width="16.7109375" style="137" customWidth="1"/>
    <col min="15" max="15" width="15.42578125" style="137" customWidth="1"/>
    <col min="16" max="16" width="14.28515625" style="137" customWidth="1"/>
    <col min="17" max="16384" width="9.140625" style="137"/>
  </cols>
  <sheetData>
    <row r="1" spans="1:16" ht="12.75" customHeight="1"/>
    <row r="2" spans="1:16">
      <c r="B2" s="487" t="s">
        <v>111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6">
      <c r="B3" s="487" t="s">
        <v>701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>
      <c r="B4" s="488" t="s">
        <v>592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>
      <c r="B5" s="489" t="s">
        <v>121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</row>
    <row r="6" spans="1:16" ht="27" customHeigh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>
      <c r="A7" s="454" t="s">
        <v>83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</row>
    <row r="8" spans="1:16" ht="13.5" customHeight="1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18" customHeight="1">
      <c r="A9" s="485" t="s">
        <v>197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</row>
    <row r="10" spans="1:16" ht="18" customHeight="1">
      <c r="A10" s="485" t="s">
        <v>381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</row>
    <row r="11" spans="1:16" ht="18" customHeight="1">
      <c r="A11" s="485" t="s">
        <v>382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</row>
    <row r="12" spans="1:16" ht="37.15" customHeight="1">
      <c r="A12" s="486" t="s">
        <v>383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</row>
    <row r="13" spans="1:16" ht="37.35" customHeight="1">
      <c r="A13" s="486" t="s">
        <v>384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</row>
    <row r="14" spans="1:16" ht="18" customHeight="1">
      <c r="C14" s="137"/>
    </row>
    <row r="15" spans="1:16" s="157" customFormat="1" ht="93.75" customHeight="1">
      <c r="A15" s="426" t="s">
        <v>78</v>
      </c>
      <c r="B15" s="461"/>
      <c r="C15" s="461"/>
      <c r="D15" s="461"/>
      <c r="E15" s="427"/>
      <c r="F15" s="146" t="s">
        <v>608</v>
      </c>
      <c r="G15" s="146" t="s">
        <v>609</v>
      </c>
      <c r="H15" s="146" t="s">
        <v>610</v>
      </c>
      <c r="I15" s="146" t="s">
        <v>614</v>
      </c>
      <c r="J15" s="146" t="s">
        <v>615</v>
      </c>
      <c r="K15" s="47"/>
      <c r="L15" s="47"/>
      <c r="M15" s="47"/>
      <c r="N15" s="47"/>
      <c r="O15" s="47"/>
      <c r="P15" s="47"/>
    </row>
    <row r="16" spans="1:16" s="158" customFormat="1" ht="15.95" customHeight="1">
      <c r="A16" s="446">
        <v>1</v>
      </c>
      <c r="B16" s="469"/>
      <c r="C16" s="469"/>
      <c r="D16" s="469"/>
      <c r="E16" s="447"/>
      <c r="F16" s="159">
        <v>2</v>
      </c>
      <c r="G16" s="159">
        <v>3</v>
      </c>
      <c r="H16" s="159">
        <v>4</v>
      </c>
      <c r="I16" s="159">
        <v>5</v>
      </c>
      <c r="J16" s="159">
        <v>6</v>
      </c>
      <c r="K16" s="47"/>
      <c r="L16" s="141"/>
      <c r="M16" s="141"/>
      <c r="N16" s="260"/>
      <c r="O16" s="260"/>
      <c r="P16" s="260"/>
    </row>
    <row r="17" spans="1:16" s="157" customFormat="1" ht="39.75" customHeight="1">
      <c r="A17" s="394" t="s">
        <v>591</v>
      </c>
      <c r="B17" s="395"/>
      <c r="C17" s="395"/>
      <c r="D17" s="395"/>
      <c r="E17" s="396"/>
      <c r="F17" s="264">
        <f>SUM(F18:F20)</f>
        <v>2158</v>
      </c>
      <c r="G17" s="264">
        <f>SUM(G18:G20)</f>
        <v>2168</v>
      </c>
      <c r="H17" s="264">
        <f>SUM(H18:H20)</f>
        <v>2172</v>
      </c>
      <c r="I17" s="287">
        <f>H17-G17</f>
        <v>4</v>
      </c>
      <c r="J17" s="122">
        <f>H17/G17*100</f>
        <v>100.18450184501846</v>
      </c>
      <c r="K17" s="47"/>
      <c r="L17" s="262"/>
      <c r="M17" s="47"/>
      <c r="N17" s="261"/>
      <c r="O17" s="261"/>
      <c r="P17" s="261"/>
    </row>
    <row r="18" spans="1:16" s="157" customFormat="1" ht="18" customHeight="1">
      <c r="A18" s="471" t="s">
        <v>587</v>
      </c>
      <c r="B18" s="472"/>
      <c r="C18" s="472"/>
      <c r="D18" s="472"/>
      <c r="E18" s="473"/>
      <c r="F18" s="121">
        <v>1</v>
      </c>
      <c r="G18" s="121">
        <v>1</v>
      </c>
      <c r="H18" s="121">
        <v>1</v>
      </c>
      <c r="I18" s="289">
        <f>H18-G18</f>
        <v>0</v>
      </c>
      <c r="J18" s="86">
        <f t="shared" ref="J18:J33" si="0">H18/G18*100</f>
        <v>100</v>
      </c>
      <c r="K18" s="47"/>
      <c r="L18" s="47"/>
      <c r="M18" s="47"/>
      <c r="N18" s="262"/>
      <c r="O18" s="262"/>
      <c r="P18" s="262"/>
    </row>
    <row r="19" spans="1:16" s="157" customFormat="1" ht="18" customHeight="1">
      <c r="A19" s="474" t="s">
        <v>588</v>
      </c>
      <c r="B19" s="475"/>
      <c r="C19" s="475"/>
      <c r="D19" s="475"/>
      <c r="E19" s="476"/>
      <c r="F19" s="121">
        <v>122</v>
      </c>
      <c r="G19" s="121">
        <v>121</v>
      </c>
      <c r="H19" s="121">
        <v>112</v>
      </c>
      <c r="I19" s="286">
        <f>H19-G19</f>
        <v>-9</v>
      </c>
      <c r="J19" s="86">
        <f t="shared" si="0"/>
        <v>92.561983471074385</v>
      </c>
      <c r="K19" s="47"/>
      <c r="L19" s="47"/>
      <c r="M19" s="47"/>
      <c r="N19" s="262"/>
      <c r="O19" s="262"/>
      <c r="P19" s="262"/>
    </row>
    <row r="20" spans="1:16" s="157" customFormat="1" ht="18" customHeight="1">
      <c r="A20" s="471" t="s">
        <v>589</v>
      </c>
      <c r="B20" s="472"/>
      <c r="C20" s="472"/>
      <c r="D20" s="472"/>
      <c r="E20" s="473"/>
      <c r="F20" s="121">
        <v>2035</v>
      </c>
      <c r="G20" s="121">
        <v>2046</v>
      </c>
      <c r="H20" s="121">
        <v>2059</v>
      </c>
      <c r="I20" s="286">
        <f>H20-G20</f>
        <v>13</v>
      </c>
      <c r="J20" s="86">
        <f t="shared" si="0"/>
        <v>100.63538611925709</v>
      </c>
      <c r="K20" s="47"/>
      <c r="L20" s="47"/>
      <c r="M20" s="47"/>
      <c r="N20" s="262"/>
      <c r="O20" s="262"/>
      <c r="P20" s="262"/>
    </row>
    <row r="21" spans="1:16" s="157" customFormat="1" ht="18" hidden="1" customHeight="1">
      <c r="A21" s="164"/>
      <c r="B21" s="484" t="s">
        <v>248</v>
      </c>
      <c r="C21" s="484"/>
      <c r="D21" s="471"/>
      <c r="E21" s="9"/>
      <c r="F21" s="291"/>
      <c r="G21" s="291"/>
      <c r="H21" s="291"/>
      <c r="I21" s="122">
        <f t="shared" ref="I21:I33" si="1">H21-G21</f>
        <v>0</v>
      </c>
      <c r="J21" s="122" t="e">
        <f t="shared" si="0"/>
        <v>#DIV/0!</v>
      </c>
      <c r="K21" s="47"/>
      <c r="L21" s="47"/>
      <c r="M21" s="47"/>
      <c r="N21" s="262"/>
      <c r="O21" s="262"/>
      <c r="P21" s="262"/>
    </row>
    <row r="22" spans="1:16" s="136" customFormat="1" ht="18" customHeight="1">
      <c r="A22" s="394" t="s">
        <v>158</v>
      </c>
      <c r="B22" s="395"/>
      <c r="C22" s="395"/>
      <c r="D22" s="395"/>
      <c r="E22" s="396"/>
      <c r="F22" s="122">
        <f>SUM(F23:F25)</f>
        <v>28959.5</v>
      </c>
      <c r="G22" s="122">
        <f>SUM(G23:G25)</f>
        <v>31675</v>
      </c>
      <c r="H22" s="122">
        <f>SUM(H23:H25)</f>
        <v>34678.9</v>
      </c>
      <c r="I22" s="277">
        <f t="shared" si="1"/>
        <v>3003.9000000000015</v>
      </c>
      <c r="J22" s="122">
        <f t="shared" si="0"/>
        <v>109.4835043409629</v>
      </c>
      <c r="K22" s="47"/>
      <c r="L22" s="47"/>
      <c r="M22" s="47"/>
      <c r="N22" s="261"/>
      <c r="O22" s="261"/>
      <c r="P22" s="261"/>
    </row>
    <row r="23" spans="1:16" s="123" customFormat="1" ht="18" customHeight="1">
      <c r="A23" s="478" t="s">
        <v>587</v>
      </c>
      <c r="B23" s="479"/>
      <c r="C23" s="479"/>
      <c r="D23" s="479"/>
      <c r="E23" s="480"/>
      <c r="F23" s="106">
        <v>154.30000000000001</v>
      </c>
      <c r="G23" s="86">
        <v>98</v>
      </c>
      <c r="H23" s="106">
        <v>33.299999999999997</v>
      </c>
      <c r="I23" s="285">
        <f t="shared" si="1"/>
        <v>-64.7</v>
      </c>
      <c r="J23" s="86">
        <f t="shared" si="0"/>
        <v>33.979591836734691</v>
      </c>
      <c r="K23" s="47"/>
      <c r="L23" s="83"/>
      <c r="M23" s="83"/>
      <c r="N23" s="263"/>
      <c r="O23" s="263"/>
      <c r="P23" s="263"/>
    </row>
    <row r="24" spans="1:16" s="123" customFormat="1" ht="18" customHeight="1">
      <c r="A24" s="481" t="s">
        <v>588</v>
      </c>
      <c r="B24" s="482"/>
      <c r="C24" s="482"/>
      <c r="D24" s="482"/>
      <c r="E24" s="483"/>
      <c r="F24" s="106">
        <v>2501.5</v>
      </c>
      <c r="G24" s="106">
        <v>2714</v>
      </c>
      <c r="H24" s="106">
        <v>3054.9</v>
      </c>
      <c r="I24" s="285">
        <f t="shared" si="1"/>
        <v>340.90000000000009</v>
      </c>
      <c r="J24" s="86">
        <f t="shared" si="0"/>
        <v>112.5607958732498</v>
      </c>
      <c r="K24" s="47"/>
      <c r="L24" s="83"/>
      <c r="M24" s="83" t="s">
        <v>385</v>
      </c>
      <c r="N24" s="263"/>
      <c r="O24" s="263"/>
      <c r="P24" s="263"/>
    </row>
    <row r="25" spans="1:16" s="123" customFormat="1" ht="18" customHeight="1">
      <c r="A25" s="478" t="s">
        <v>589</v>
      </c>
      <c r="B25" s="479"/>
      <c r="C25" s="479"/>
      <c r="D25" s="479"/>
      <c r="E25" s="480"/>
      <c r="F25" s="106">
        <v>26303.7</v>
      </c>
      <c r="G25" s="106">
        <v>28863</v>
      </c>
      <c r="H25" s="106">
        <v>31590.7</v>
      </c>
      <c r="I25" s="285">
        <f t="shared" si="1"/>
        <v>2727.7000000000007</v>
      </c>
      <c r="J25" s="86">
        <f t="shared" si="0"/>
        <v>109.45050757024563</v>
      </c>
      <c r="K25" s="47"/>
      <c r="L25" s="83"/>
      <c r="M25" s="83"/>
      <c r="N25" s="263"/>
      <c r="O25" s="263"/>
      <c r="P25" s="263"/>
    </row>
    <row r="26" spans="1:16" s="157" customFormat="1" ht="18" customHeight="1">
      <c r="A26" s="394" t="s">
        <v>159</v>
      </c>
      <c r="B26" s="395"/>
      <c r="C26" s="395"/>
      <c r="D26" s="395"/>
      <c r="E26" s="396"/>
      <c r="F26" s="122">
        <f>SUM(F27:F29)</f>
        <v>28938.2</v>
      </c>
      <c r="G26" s="122">
        <f>SUM(G27:G29)</f>
        <v>31675</v>
      </c>
      <c r="H26" s="122">
        <f>SUM(H27:H29)</f>
        <v>34668</v>
      </c>
      <c r="I26" s="277">
        <f t="shared" si="1"/>
        <v>2993</v>
      </c>
      <c r="J26" s="122">
        <f t="shared" si="0"/>
        <v>109.44909234411998</v>
      </c>
      <c r="K26" s="47"/>
      <c r="L26" s="47"/>
      <c r="M26" s="47"/>
      <c r="N26" s="261"/>
      <c r="O26" s="261"/>
      <c r="P26" s="261"/>
    </row>
    <row r="27" spans="1:16" s="157" customFormat="1" ht="18" customHeight="1">
      <c r="A27" s="471" t="s">
        <v>587</v>
      </c>
      <c r="B27" s="472"/>
      <c r="C27" s="472"/>
      <c r="D27" s="472"/>
      <c r="E27" s="473"/>
      <c r="F27" s="86">
        <v>154.30000000000001</v>
      </c>
      <c r="G27" s="86">
        <v>98</v>
      </c>
      <c r="H27" s="86">
        <v>33.299999999999997</v>
      </c>
      <c r="I27" s="285">
        <f t="shared" si="1"/>
        <v>-64.7</v>
      </c>
      <c r="J27" s="86">
        <f t="shared" si="0"/>
        <v>33.979591836734691</v>
      </c>
      <c r="K27" s="47"/>
      <c r="L27" s="47"/>
      <c r="M27" s="47"/>
      <c r="N27" s="262"/>
      <c r="O27" s="262"/>
      <c r="P27" s="262"/>
    </row>
    <row r="28" spans="1:16" s="157" customFormat="1" ht="18" customHeight="1">
      <c r="A28" s="474" t="s">
        <v>588</v>
      </c>
      <c r="B28" s="475"/>
      <c r="C28" s="475"/>
      <c r="D28" s="475"/>
      <c r="E28" s="476"/>
      <c r="F28" s="86">
        <v>2501.5</v>
      </c>
      <c r="G28" s="86">
        <v>2714</v>
      </c>
      <c r="H28" s="86">
        <v>3054.9</v>
      </c>
      <c r="I28" s="285">
        <f t="shared" si="1"/>
        <v>340.90000000000009</v>
      </c>
      <c r="J28" s="86">
        <f t="shared" si="0"/>
        <v>112.5607958732498</v>
      </c>
      <c r="K28" s="47"/>
      <c r="L28" s="47"/>
      <c r="M28" s="47"/>
      <c r="N28" s="262"/>
      <c r="O28" s="262"/>
      <c r="P28" s="262"/>
    </row>
    <row r="29" spans="1:16" s="157" customFormat="1" ht="18" customHeight="1">
      <c r="A29" s="471" t="s">
        <v>589</v>
      </c>
      <c r="B29" s="472"/>
      <c r="C29" s="472"/>
      <c r="D29" s="472"/>
      <c r="E29" s="473"/>
      <c r="F29" s="86">
        <v>26282.400000000001</v>
      </c>
      <c r="G29" s="86">
        <v>28863</v>
      </c>
      <c r="H29" s="86">
        <v>31579.8</v>
      </c>
      <c r="I29" s="285">
        <f t="shared" si="1"/>
        <v>2716.7999999999993</v>
      </c>
      <c r="J29" s="86">
        <f t="shared" si="0"/>
        <v>109.41274295811245</v>
      </c>
      <c r="K29" s="47"/>
      <c r="L29" s="47"/>
      <c r="M29" s="47"/>
      <c r="N29" s="262"/>
      <c r="O29" s="262"/>
      <c r="P29" s="262"/>
    </row>
    <row r="30" spans="1:16" s="157" customFormat="1" ht="37.5" customHeight="1">
      <c r="A30" s="394" t="s">
        <v>590</v>
      </c>
      <c r="B30" s="395"/>
      <c r="C30" s="395"/>
      <c r="D30" s="395"/>
      <c r="E30" s="396"/>
      <c r="F30" s="264">
        <f>F26/F17/3*1000</f>
        <v>4469.9104108742667</v>
      </c>
      <c r="G30" s="264">
        <f t="shared" ref="G30:H30" si="2">G26/G17/3*1000</f>
        <v>4870.079950799508</v>
      </c>
      <c r="H30" s="264">
        <f>H26/H17/3*1000</f>
        <v>5320.441988950276</v>
      </c>
      <c r="I30" s="277">
        <f>H30-G30</f>
        <v>450.36203815076806</v>
      </c>
      <c r="J30" s="122">
        <f t="shared" si="0"/>
        <v>109.24752863814552</v>
      </c>
      <c r="K30" s="47"/>
      <c r="L30" s="262"/>
      <c r="M30" s="47"/>
      <c r="N30" s="261"/>
      <c r="O30" s="261"/>
      <c r="P30" s="261"/>
    </row>
    <row r="31" spans="1:16" s="157" customFormat="1" ht="18" customHeight="1">
      <c r="A31" s="471" t="s">
        <v>587</v>
      </c>
      <c r="B31" s="472"/>
      <c r="C31" s="472"/>
      <c r="D31" s="472"/>
      <c r="E31" s="473"/>
      <c r="F31" s="121">
        <f>F27/F18/3*1000</f>
        <v>51433.333333333336</v>
      </c>
      <c r="G31" s="121">
        <f t="shared" ref="G31:H31" si="3">G27/G18/3*1000</f>
        <v>32666.666666666664</v>
      </c>
      <c r="H31" s="121">
        <f t="shared" si="3"/>
        <v>11100</v>
      </c>
      <c r="I31" s="285">
        <f t="shared" si="1"/>
        <v>-21566.666666666664</v>
      </c>
      <c r="J31" s="86">
        <f t="shared" si="0"/>
        <v>33.979591836734699</v>
      </c>
      <c r="K31" s="47"/>
      <c r="L31" s="47"/>
      <c r="M31" s="47"/>
      <c r="N31" s="262"/>
      <c r="O31" s="262"/>
      <c r="P31" s="262"/>
    </row>
    <row r="32" spans="1:16" s="157" customFormat="1" ht="18" customHeight="1">
      <c r="A32" s="474" t="s">
        <v>588</v>
      </c>
      <c r="B32" s="475"/>
      <c r="C32" s="475"/>
      <c r="D32" s="475"/>
      <c r="E32" s="476"/>
      <c r="F32" s="121">
        <f>F28/F19/3*1000</f>
        <v>6834.6994535519134</v>
      </c>
      <c r="G32" s="121">
        <f t="shared" ref="G32:H32" si="4">G28/G19/3*1000</f>
        <v>7476.584022038568</v>
      </c>
      <c r="H32" s="121">
        <f t="shared" si="4"/>
        <v>9091.9642857142844</v>
      </c>
      <c r="I32" s="285">
        <f t="shared" si="1"/>
        <v>1615.3802636757164</v>
      </c>
      <c r="J32" s="86">
        <f t="shared" si="0"/>
        <v>121.60585982735022</v>
      </c>
      <c r="K32" s="47"/>
      <c r="L32" s="47"/>
      <c r="M32" s="47"/>
      <c r="N32" s="262"/>
      <c r="O32" s="262"/>
      <c r="P32" s="262"/>
    </row>
    <row r="33" spans="1:16" s="157" customFormat="1" ht="18" customHeight="1">
      <c r="A33" s="471" t="s">
        <v>589</v>
      </c>
      <c r="B33" s="472"/>
      <c r="C33" s="472"/>
      <c r="D33" s="472"/>
      <c r="E33" s="473"/>
      <c r="F33" s="121">
        <f>F29/F20/3*1000</f>
        <v>4305.0614250614253</v>
      </c>
      <c r="G33" s="121">
        <f t="shared" ref="G33:H33" si="5">G29/G20/3*1000</f>
        <v>4702.3460410557182</v>
      </c>
      <c r="H33" s="121">
        <f t="shared" si="5"/>
        <v>5112.4817872753765</v>
      </c>
      <c r="I33" s="285">
        <f t="shared" si="1"/>
        <v>410.13574621965836</v>
      </c>
      <c r="J33" s="86">
        <f t="shared" si="0"/>
        <v>108.72193885007194</v>
      </c>
      <c r="K33" s="47"/>
      <c r="L33" s="47"/>
      <c r="M33" s="47"/>
      <c r="N33" s="262"/>
      <c r="O33" s="262"/>
      <c r="P33" s="262"/>
    </row>
    <row r="34" spans="1:16" ht="12" customHeight="1">
      <c r="B34" s="19"/>
      <c r="C34" s="19"/>
      <c r="D34" s="19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 ht="18.75" customHeight="1">
      <c r="A35" s="477" t="s">
        <v>593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</row>
    <row r="36" spans="1:16" ht="33.75" customHeight="1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1:16">
      <c r="A37" s="454" t="s">
        <v>198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</row>
    <row r="38" spans="1:16" ht="11.25" customHeight="1"/>
    <row r="39" spans="1:16" ht="18.75" customHeight="1">
      <c r="A39" s="390" t="s">
        <v>122</v>
      </c>
      <c r="B39" s="390"/>
      <c r="C39" s="390" t="s">
        <v>33</v>
      </c>
      <c r="D39" s="390"/>
      <c r="E39" s="390"/>
      <c r="F39" s="390"/>
      <c r="G39" s="390" t="s">
        <v>79</v>
      </c>
      <c r="H39" s="390"/>
      <c r="I39" s="390"/>
      <c r="J39" s="390"/>
      <c r="K39" s="390"/>
      <c r="L39" s="390"/>
      <c r="M39" s="390"/>
      <c r="N39" s="390"/>
      <c r="O39" s="390"/>
      <c r="P39" s="390"/>
    </row>
    <row r="40" spans="1:16" s="16" customFormat="1" ht="15.95" customHeight="1">
      <c r="A40" s="452">
        <v>1</v>
      </c>
      <c r="B40" s="452"/>
      <c r="C40" s="452">
        <v>2</v>
      </c>
      <c r="D40" s="452"/>
      <c r="E40" s="452"/>
      <c r="F40" s="452"/>
      <c r="G40" s="452">
        <v>3</v>
      </c>
      <c r="H40" s="452"/>
      <c r="I40" s="452"/>
      <c r="J40" s="452"/>
      <c r="K40" s="452"/>
      <c r="L40" s="452"/>
      <c r="M40" s="452"/>
      <c r="N40" s="452"/>
      <c r="O40" s="452"/>
      <c r="P40" s="452"/>
    </row>
    <row r="41" spans="1:16" ht="18" customHeight="1">
      <c r="A41" s="462">
        <v>34425507</v>
      </c>
      <c r="B41" s="462"/>
      <c r="C41" s="460" t="s">
        <v>259</v>
      </c>
      <c r="D41" s="460"/>
      <c r="E41" s="460"/>
      <c r="F41" s="460"/>
      <c r="G41" s="390" t="s">
        <v>249</v>
      </c>
      <c r="H41" s="390"/>
      <c r="I41" s="390"/>
      <c r="J41" s="390"/>
      <c r="K41" s="390"/>
      <c r="L41" s="390"/>
      <c r="M41" s="390"/>
      <c r="N41" s="390"/>
      <c r="O41" s="390"/>
      <c r="P41" s="390"/>
    </row>
    <row r="42" spans="1:16" ht="18" customHeight="1">
      <c r="A42" s="462" t="s">
        <v>260</v>
      </c>
      <c r="B42" s="462"/>
      <c r="C42" s="460" t="s">
        <v>261</v>
      </c>
      <c r="D42" s="460"/>
      <c r="E42" s="460"/>
      <c r="F42" s="460"/>
      <c r="G42" s="390"/>
      <c r="H42" s="390"/>
      <c r="I42" s="390"/>
      <c r="J42" s="390"/>
      <c r="K42" s="390"/>
      <c r="L42" s="390"/>
      <c r="M42" s="390"/>
      <c r="N42" s="390"/>
      <c r="O42" s="390"/>
      <c r="P42" s="390"/>
    </row>
    <row r="43" spans="1:16" ht="18" customHeight="1">
      <c r="A43" s="462" t="s">
        <v>262</v>
      </c>
      <c r="B43" s="462"/>
      <c r="C43" s="460" t="s">
        <v>263</v>
      </c>
      <c r="D43" s="460"/>
      <c r="E43" s="460"/>
      <c r="F43" s="460"/>
      <c r="G43" s="390"/>
      <c r="H43" s="390"/>
      <c r="I43" s="390"/>
      <c r="J43" s="390"/>
      <c r="K43" s="390"/>
      <c r="L43" s="390"/>
      <c r="M43" s="390"/>
      <c r="N43" s="390"/>
      <c r="O43" s="390"/>
      <c r="P43" s="390"/>
    </row>
    <row r="44" spans="1:16" ht="18" customHeight="1">
      <c r="A44" s="462" t="s">
        <v>264</v>
      </c>
      <c r="B44" s="462"/>
      <c r="C44" s="460" t="s">
        <v>265</v>
      </c>
      <c r="D44" s="460"/>
      <c r="E44" s="460"/>
      <c r="F44" s="46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1:16" ht="18" customHeight="1">
      <c r="A45" s="462" t="s">
        <v>266</v>
      </c>
      <c r="B45" s="462"/>
      <c r="C45" s="460" t="s">
        <v>267</v>
      </c>
      <c r="D45" s="460"/>
      <c r="E45" s="460"/>
      <c r="F45" s="460"/>
      <c r="G45" s="390"/>
      <c r="H45" s="390"/>
      <c r="I45" s="390"/>
      <c r="J45" s="390"/>
      <c r="K45" s="390"/>
      <c r="L45" s="390"/>
      <c r="M45" s="390"/>
      <c r="N45" s="390"/>
      <c r="O45" s="390"/>
      <c r="P45" s="390"/>
    </row>
    <row r="46" spans="1:16" ht="18" customHeight="1">
      <c r="A46" s="462" t="s">
        <v>268</v>
      </c>
      <c r="B46" s="462"/>
      <c r="C46" s="460" t="s">
        <v>269</v>
      </c>
      <c r="D46" s="460"/>
      <c r="E46" s="460"/>
      <c r="F46" s="46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1:16" ht="18" customHeight="1">
      <c r="A47" s="462" t="s">
        <v>270</v>
      </c>
      <c r="B47" s="462"/>
      <c r="C47" s="460" t="s">
        <v>271</v>
      </c>
      <c r="D47" s="460"/>
      <c r="E47" s="460"/>
      <c r="F47" s="460"/>
      <c r="G47" s="390"/>
      <c r="H47" s="390"/>
      <c r="I47" s="390"/>
      <c r="J47" s="390"/>
      <c r="K47" s="390"/>
      <c r="L47" s="390"/>
      <c r="M47" s="390"/>
      <c r="N47" s="390"/>
      <c r="O47" s="390"/>
      <c r="P47" s="390"/>
    </row>
    <row r="48" spans="1:16" ht="18" customHeight="1">
      <c r="A48" s="462" t="s">
        <v>272</v>
      </c>
      <c r="B48" s="462"/>
      <c r="C48" s="460" t="s">
        <v>273</v>
      </c>
      <c r="D48" s="460"/>
      <c r="E48" s="460"/>
      <c r="F48" s="46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spans="1:16" ht="18" customHeight="1">
      <c r="A49" s="462" t="s">
        <v>274</v>
      </c>
      <c r="B49" s="462"/>
      <c r="C49" s="460" t="s">
        <v>275</v>
      </c>
      <c r="D49" s="460"/>
      <c r="E49" s="460"/>
      <c r="F49" s="460"/>
      <c r="G49" s="390"/>
      <c r="H49" s="390"/>
      <c r="I49" s="390"/>
      <c r="J49" s="390"/>
      <c r="K49" s="390"/>
      <c r="L49" s="390"/>
      <c r="M49" s="390"/>
      <c r="N49" s="390"/>
      <c r="O49" s="390"/>
      <c r="P49" s="390"/>
    </row>
    <row r="50" spans="1:16" ht="18" customHeight="1">
      <c r="A50" s="462" t="s">
        <v>276</v>
      </c>
      <c r="B50" s="462"/>
      <c r="C50" s="460" t="s">
        <v>277</v>
      </c>
      <c r="D50" s="460"/>
      <c r="E50" s="460"/>
      <c r="F50" s="460"/>
      <c r="G50" s="390"/>
      <c r="H50" s="390"/>
      <c r="I50" s="390"/>
      <c r="J50" s="390"/>
      <c r="K50" s="390"/>
      <c r="L50" s="390"/>
      <c r="M50" s="390"/>
      <c r="N50" s="390"/>
      <c r="O50" s="390"/>
      <c r="P50" s="390"/>
    </row>
    <row r="51" spans="1:16" s="16" customFormat="1" ht="18" customHeight="1">
      <c r="A51" s="470" t="s">
        <v>594</v>
      </c>
      <c r="B51" s="470"/>
      <c r="C51" s="452">
        <v>2</v>
      </c>
      <c r="D51" s="452"/>
      <c r="E51" s="452"/>
      <c r="F51" s="452"/>
      <c r="G51" s="452">
        <v>3</v>
      </c>
      <c r="H51" s="452"/>
      <c r="I51" s="452"/>
      <c r="J51" s="452"/>
      <c r="K51" s="452"/>
      <c r="L51" s="452"/>
      <c r="M51" s="452"/>
      <c r="N51" s="452"/>
      <c r="O51" s="452"/>
      <c r="P51" s="452"/>
    </row>
    <row r="52" spans="1:16" ht="18" customHeight="1">
      <c r="A52" s="462" t="s">
        <v>278</v>
      </c>
      <c r="B52" s="462"/>
      <c r="C52" s="460" t="s">
        <v>279</v>
      </c>
      <c r="D52" s="460"/>
      <c r="E52" s="460"/>
      <c r="F52" s="460"/>
      <c r="G52" s="390" t="s">
        <v>249</v>
      </c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 ht="18" customHeight="1">
      <c r="A53" s="462" t="s">
        <v>280</v>
      </c>
      <c r="B53" s="462"/>
      <c r="C53" s="460" t="s">
        <v>281</v>
      </c>
      <c r="D53" s="460"/>
      <c r="E53" s="460"/>
      <c r="F53" s="460"/>
      <c r="G53" s="390"/>
      <c r="H53" s="390"/>
      <c r="I53" s="390"/>
      <c r="J53" s="390"/>
      <c r="K53" s="390"/>
      <c r="L53" s="390"/>
      <c r="M53" s="390"/>
      <c r="N53" s="390"/>
      <c r="O53" s="390"/>
      <c r="P53" s="390"/>
    </row>
    <row r="54" spans="1:16" ht="18" customHeight="1">
      <c r="A54" s="462" t="s">
        <v>282</v>
      </c>
      <c r="B54" s="462"/>
      <c r="C54" s="460" t="s">
        <v>283</v>
      </c>
      <c r="D54" s="460"/>
      <c r="E54" s="460"/>
      <c r="F54" s="460"/>
      <c r="G54" s="390"/>
      <c r="H54" s="390"/>
      <c r="I54" s="390"/>
      <c r="J54" s="390"/>
      <c r="K54" s="390"/>
      <c r="L54" s="390"/>
      <c r="M54" s="390"/>
      <c r="N54" s="390"/>
      <c r="O54" s="390"/>
      <c r="P54" s="390"/>
    </row>
    <row r="55" spans="1:16" ht="18" customHeight="1">
      <c r="A55" s="462" t="s">
        <v>284</v>
      </c>
      <c r="B55" s="462"/>
      <c r="C55" s="460" t="s">
        <v>285</v>
      </c>
      <c r="D55" s="460"/>
      <c r="E55" s="460"/>
      <c r="F55" s="460"/>
      <c r="G55" s="390"/>
      <c r="H55" s="390"/>
      <c r="I55" s="390"/>
      <c r="J55" s="390"/>
      <c r="K55" s="390"/>
      <c r="L55" s="390"/>
      <c r="M55" s="390"/>
      <c r="N55" s="390"/>
      <c r="O55" s="390"/>
      <c r="P55" s="390"/>
    </row>
    <row r="56" spans="1:16" ht="18" customHeight="1">
      <c r="A56" s="462" t="s">
        <v>286</v>
      </c>
      <c r="B56" s="462"/>
      <c r="C56" s="460" t="s">
        <v>287</v>
      </c>
      <c r="D56" s="460"/>
      <c r="E56" s="460"/>
      <c r="F56" s="460"/>
      <c r="G56" s="390"/>
      <c r="H56" s="390"/>
      <c r="I56" s="390"/>
      <c r="J56" s="390"/>
      <c r="K56" s="390"/>
      <c r="L56" s="390"/>
      <c r="M56" s="390"/>
      <c r="N56" s="390"/>
      <c r="O56" s="390"/>
      <c r="P56" s="390"/>
    </row>
    <row r="57" spans="1:16" ht="18" customHeight="1">
      <c r="A57" s="462" t="s">
        <v>288</v>
      </c>
      <c r="B57" s="462"/>
      <c r="C57" s="460" t="s">
        <v>289</v>
      </c>
      <c r="D57" s="460"/>
      <c r="E57" s="460"/>
      <c r="F57" s="460"/>
      <c r="G57" s="390"/>
      <c r="H57" s="390"/>
      <c r="I57" s="390"/>
      <c r="J57" s="390"/>
      <c r="K57" s="390"/>
      <c r="L57" s="390"/>
      <c r="M57" s="390"/>
      <c r="N57" s="390"/>
      <c r="O57" s="390"/>
      <c r="P57" s="390"/>
    </row>
    <row r="58" spans="1:16" ht="18" customHeight="1">
      <c r="A58" s="462" t="s">
        <v>290</v>
      </c>
      <c r="B58" s="462"/>
      <c r="C58" s="460" t="s">
        <v>291</v>
      </c>
      <c r="D58" s="460"/>
      <c r="E58" s="460"/>
      <c r="F58" s="460"/>
      <c r="G58" s="390"/>
      <c r="H58" s="390"/>
      <c r="I58" s="390"/>
      <c r="J58" s="390"/>
      <c r="K58" s="390"/>
      <c r="L58" s="390"/>
      <c r="M58" s="390"/>
      <c r="N58" s="390"/>
      <c r="O58" s="390"/>
      <c r="P58" s="390"/>
    </row>
    <row r="59" spans="1:16" ht="18" customHeight="1">
      <c r="A59" s="462" t="s">
        <v>292</v>
      </c>
      <c r="B59" s="462"/>
      <c r="C59" s="460" t="s">
        <v>293</v>
      </c>
      <c r="D59" s="460"/>
      <c r="E59" s="460"/>
      <c r="F59" s="460"/>
      <c r="G59" s="390"/>
      <c r="H59" s="390"/>
      <c r="I59" s="390"/>
      <c r="J59" s="390"/>
      <c r="K59" s="390"/>
      <c r="L59" s="390"/>
      <c r="M59" s="390"/>
      <c r="N59" s="390"/>
      <c r="O59" s="390"/>
      <c r="P59" s="390"/>
    </row>
    <row r="60" spans="1:16" ht="18" customHeight="1">
      <c r="A60" s="462" t="s">
        <v>294</v>
      </c>
      <c r="B60" s="462"/>
      <c r="C60" s="460" t="s">
        <v>295</v>
      </c>
      <c r="D60" s="460"/>
      <c r="E60" s="460"/>
      <c r="F60" s="460"/>
      <c r="G60" s="390"/>
      <c r="H60" s="390"/>
      <c r="I60" s="390"/>
      <c r="J60" s="390"/>
      <c r="K60" s="390"/>
      <c r="L60" s="390"/>
      <c r="M60" s="390"/>
      <c r="N60" s="390"/>
      <c r="O60" s="390"/>
      <c r="P60" s="390"/>
    </row>
    <row r="61" spans="1:16" ht="18" customHeight="1">
      <c r="A61" s="462" t="s">
        <v>296</v>
      </c>
      <c r="B61" s="462"/>
      <c r="C61" s="460" t="s">
        <v>297</v>
      </c>
      <c r="D61" s="460"/>
      <c r="E61" s="460"/>
      <c r="F61" s="460"/>
      <c r="G61" s="390"/>
      <c r="H61" s="390"/>
      <c r="I61" s="390"/>
      <c r="J61" s="390"/>
      <c r="K61" s="390"/>
      <c r="L61" s="390"/>
      <c r="M61" s="390"/>
      <c r="N61" s="390"/>
      <c r="O61" s="390"/>
      <c r="P61" s="390"/>
    </row>
    <row r="62" spans="1:16" ht="18" customHeight="1">
      <c r="A62" s="462" t="s">
        <v>298</v>
      </c>
      <c r="B62" s="462"/>
      <c r="C62" s="460" t="s">
        <v>299</v>
      </c>
      <c r="D62" s="460"/>
      <c r="E62" s="460"/>
      <c r="F62" s="460"/>
      <c r="G62" s="390"/>
      <c r="H62" s="390"/>
      <c r="I62" s="390"/>
      <c r="J62" s="390"/>
      <c r="K62" s="390"/>
      <c r="L62" s="390"/>
      <c r="M62" s="390"/>
      <c r="N62" s="390"/>
      <c r="O62" s="390"/>
      <c r="P62" s="390"/>
    </row>
    <row r="63" spans="1:16" ht="18" customHeight="1">
      <c r="A63" s="462" t="s">
        <v>300</v>
      </c>
      <c r="B63" s="462"/>
      <c r="C63" s="460" t="s">
        <v>301</v>
      </c>
      <c r="D63" s="460"/>
      <c r="E63" s="460"/>
      <c r="F63" s="460"/>
      <c r="G63" s="390"/>
      <c r="H63" s="390"/>
      <c r="I63" s="390"/>
      <c r="J63" s="390"/>
      <c r="K63" s="390"/>
      <c r="L63" s="390"/>
      <c r="M63" s="390"/>
      <c r="N63" s="390"/>
      <c r="O63" s="390"/>
      <c r="P63" s="390"/>
    </row>
    <row r="64" spans="1:16" ht="18" customHeight="1">
      <c r="A64" s="462" t="s">
        <v>302</v>
      </c>
      <c r="B64" s="462"/>
      <c r="C64" s="460" t="s">
        <v>303</v>
      </c>
      <c r="D64" s="460"/>
      <c r="E64" s="460"/>
      <c r="F64" s="460"/>
      <c r="G64" s="390"/>
      <c r="H64" s="390"/>
      <c r="I64" s="390"/>
      <c r="J64" s="390"/>
      <c r="K64" s="390"/>
      <c r="L64" s="390"/>
      <c r="M64" s="390"/>
      <c r="N64" s="390"/>
      <c r="O64" s="390"/>
      <c r="P64" s="390"/>
    </row>
    <row r="65" spans="1:16" ht="18" customHeight="1">
      <c r="A65" s="462" t="s">
        <v>304</v>
      </c>
      <c r="B65" s="462"/>
      <c r="C65" s="460" t="s">
        <v>305</v>
      </c>
      <c r="D65" s="460"/>
      <c r="E65" s="460"/>
      <c r="F65" s="460"/>
      <c r="G65" s="390"/>
      <c r="H65" s="390"/>
      <c r="I65" s="390"/>
      <c r="J65" s="390"/>
      <c r="K65" s="390"/>
      <c r="L65" s="390"/>
      <c r="M65" s="390"/>
      <c r="N65" s="390"/>
      <c r="O65" s="390"/>
      <c r="P65" s="390"/>
    </row>
    <row r="66" spans="1:16" ht="18" customHeight="1">
      <c r="A66" s="462" t="s">
        <v>306</v>
      </c>
      <c r="B66" s="462"/>
      <c r="C66" s="460" t="s">
        <v>307</v>
      </c>
      <c r="D66" s="460"/>
      <c r="E66" s="460"/>
      <c r="F66" s="460"/>
      <c r="G66" s="390"/>
      <c r="H66" s="390"/>
      <c r="I66" s="390"/>
      <c r="J66" s="390"/>
      <c r="K66" s="390"/>
      <c r="L66" s="390"/>
      <c r="M66" s="390"/>
      <c r="N66" s="390"/>
      <c r="O66" s="390"/>
      <c r="P66" s="390"/>
    </row>
    <row r="67" spans="1:16" ht="18" customHeight="1">
      <c r="A67" s="462" t="s">
        <v>308</v>
      </c>
      <c r="B67" s="462"/>
      <c r="C67" s="460" t="s">
        <v>309</v>
      </c>
      <c r="D67" s="460"/>
      <c r="E67" s="460"/>
      <c r="F67" s="460"/>
      <c r="G67" s="390"/>
      <c r="H67" s="390"/>
      <c r="I67" s="390"/>
      <c r="J67" s="390"/>
      <c r="K67" s="390"/>
      <c r="L67" s="390"/>
      <c r="M67" s="390"/>
      <c r="N67" s="390"/>
      <c r="O67" s="390"/>
      <c r="P67" s="390"/>
    </row>
    <row r="68" spans="1:16" ht="18" customHeight="1">
      <c r="A68" s="462" t="s">
        <v>310</v>
      </c>
      <c r="B68" s="462"/>
      <c r="C68" s="460" t="s">
        <v>311</v>
      </c>
      <c r="D68" s="460"/>
      <c r="E68" s="460"/>
      <c r="F68" s="460"/>
      <c r="G68" s="390"/>
      <c r="H68" s="390"/>
      <c r="I68" s="390"/>
      <c r="J68" s="390"/>
      <c r="K68" s="390"/>
      <c r="L68" s="390"/>
      <c r="M68" s="390"/>
      <c r="N68" s="390"/>
      <c r="O68" s="390"/>
      <c r="P68" s="390"/>
    </row>
    <row r="69" spans="1:16" ht="18" customHeight="1">
      <c r="A69" s="462" t="s">
        <v>312</v>
      </c>
      <c r="B69" s="462"/>
      <c r="C69" s="460" t="s">
        <v>313</v>
      </c>
      <c r="D69" s="460"/>
      <c r="E69" s="460"/>
      <c r="F69" s="460"/>
      <c r="G69" s="390" t="s">
        <v>320</v>
      </c>
      <c r="H69" s="390"/>
      <c r="I69" s="390"/>
      <c r="J69" s="390"/>
      <c r="K69" s="390"/>
      <c r="L69" s="390"/>
      <c r="M69" s="390"/>
      <c r="N69" s="390"/>
      <c r="O69" s="390"/>
      <c r="P69" s="390"/>
    </row>
    <row r="70" spans="1:16" ht="18" customHeight="1">
      <c r="A70" s="462" t="s">
        <v>314</v>
      </c>
      <c r="B70" s="462"/>
      <c r="C70" s="460" t="s">
        <v>315</v>
      </c>
      <c r="D70" s="460"/>
      <c r="E70" s="460"/>
      <c r="F70" s="460"/>
      <c r="G70" s="390"/>
      <c r="H70" s="390"/>
      <c r="I70" s="390"/>
      <c r="J70" s="390"/>
      <c r="K70" s="390"/>
      <c r="L70" s="390"/>
      <c r="M70" s="390"/>
      <c r="N70" s="390"/>
      <c r="O70" s="390"/>
      <c r="P70" s="390"/>
    </row>
    <row r="71" spans="1:16" ht="18" customHeight="1">
      <c r="A71" s="462" t="s">
        <v>316</v>
      </c>
      <c r="B71" s="462"/>
      <c r="C71" s="460" t="s">
        <v>317</v>
      </c>
      <c r="D71" s="460"/>
      <c r="E71" s="460"/>
      <c r="F71" s="460"/>
      <c r="G71" s="390"/>
      <c r="H71" s="390"/>
      <c r="I71" s="390"/>
      <c r="J71" s="390"/>
      <c r="K71" s="390"/>
      <c r="L71" s="390"/>
      <c r="M71" s="390"/>
      <c r="N71" s="390"/>
      <c r="O71" s="390"/>
      <c r="P71" s="390"/>
    </row>
    <row r="72" spans="1:16" ht="18" customHeight="1">
      <c r="A72" s="462" t="s">
        <v>318</v>
      </c>
      <c r="B72" s="462"/>
      <c r="C72" s="460" t="s">
        <v>319</v>
      </c>
      <c r="D72" s="460"/>
      <c r="E72" s="460"/>
      <c r="F72" s="460"/>
      <c r="G72" s="390"/>
      <c r="H72" s="390"/>
      <c r="I72" s="390"/>
      <c r="J72" s="390"/>
      <c r="K72" s="390"/>
      <c r="L72" s="390"/>
      <c r="M72" s="390"/>
      <c r="N72" s="390"/>
      <c r="O72" s="390"/>
      <c r="P72" s="390"/>
    </row>
    <row r="73" spans="1:16" ht="33.75" customHeight="1">
      <c r="B73" s="91"/>
      <c r="C73" s="92"/>
      <c r="D73" s="92"/>
      <c r="E73" s="92"/>
      <c r="F73" s="92"/>
      <c r="G73" s="149"/>
      <c r="H73" s="149"/>
      <c r="I73" s="149"/>
      <c r="J73" s="149"/>
      <c r="K73" s="149"/>
      <c r="L73" s="149"/>
      <c r="M73" s="149"/>
      <c r="N73" s="149"/>
      <c r="O73" s="149"/>
      <c r="P73" s="149"/>
    </row>
    <row r="74" spans="1:16">
      <c r="A74" s="454" t="s">
        <v>221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</row>
    <row r="75" spans="1:16" ht="11.25" customHeight="1">
      <c r="B75" s="16"/>
    </row>
    <row r="76" spans="1:16">
      <c r="A76" s="463" t="s">
        <v>595</v>
      </c>
      <c r="B76" s="464"/>
      <c r="C76" s="464"/>
      <c r="D76" s="465"/>
      <c r="E76" s="393" t="s">
        <v>213</v>
      </c>
      <c r="F76" s="393"/>
      <c r="G76" s="393"/>
      <c r="H76" s="393" t="s">
        <v>203</v>
      </c>
      <c r="I76" s="393"/>
      <c r="J76" s="393"/>
      <c r="K76" s="393" t="s">
        <v>214</v>
      </c>
      <c r="L76" s="393"/>
      <c r="M76" s="393"/>
      <c r="N76" s="426" t="s">
        <v>205</v>
      </c>
      <c r="O76" s="461"/>
      <c r="P76" s="427"/>
    </row>
    <row r="77" spans="1:16" ht="137.25" customHeight="1">
      <c r="A77" s="466"/>
      <c r="B77" s="467"/>
      <c r="C77" s="467"/>
      <c r="D77" s="468"/>
      <c r="E77" s="146" t="s">
        <v>596</v>
      </c>
      <c r="F77" s="146" t="s">
        <v>597</v>
      </c>
      <c r="G77" s="146" t="s">
        <v>598</v>
      </c>
      <c r="H77" s="146" t="s">
        <v>596</v>
      </c>
      <c r="I77" s="146" t="s">
        <v>597</v>
      </c>
      <c r="J77" s="146" t="s">
        <v>598</v>
      </c>
      <c r="K77" s="146" t="s">
        <v>596</v>
      </c>
      <c r="L77" s="146" t="s">
        <v>597</v>
      </c>
      <c r="M77" s="146" t="s">
        <v>598</v>
      </c>
      <c r="N77" s="146" t="s">
        <v>596</v>
      </c>
      <c r="O77" s="146" t="s">
        <v>597</v>
      </c>
      <c r="P77" s="146" t="s">
        <v>598</v>
      </c>
    </row>
    <row r="78" spans="1:16" s="16" customFormat="1" ht="15.95" customHeight="1">
      <c r="A78" s="446">
        <v>1</v>
      </c>
      <c r="B78" s="469"/>
      <c r="C78" s="469"/>
      <c r="D78" s="447"/>
      <c r="E78" s="159">
        <v>2</v>
      </c>
      <c r="F78" s="159">
        <v>3</v>
      </c>
      <c r="G78" s="159">
        <v>4</v>
      </c>
      <c r="H78" s="159">
        <v>5</v>
      </c>
      <c r="I78" s="165">
        <v>6</v>
      </c>
      <c r="J78" s="165">
        <v>7</v>
      </c>
      <c r="K78" s="165">
        <v>8</v>
      </c>
      <c r="L78" s="165">
        <v>9</v>
      </c>
      <c r="M78" s="165">
        <v>10</v>
      </c>
      <c r="N78" s="165">
        <v>11</v>
      </c>
      <c r="O78" s="165">
        <v>12</v>
      </c>
      <c r="P78" s="165">
        <v>13</v>
      </c>
    </row>
    <row r="79" spans="1:16" ht="18.75" customHeight="1">
      <c r="A79" s="430" t="s">
        <v>250</v>
      </c>
      <c r="B79" s="387"/>
      <c r="C79" s="387"/>
      <c r="D79" s="431"/>
      <c r="E79" s="86">
        <v>78175</v>
      </c>
      <c r="F79" s="86">
        <v>5864</v>
      </c>
      <c r="G79" s="120">
        <f>E79/F79</f>
        <v>13.331343792633016</v>
      </c>
      <c r="H79" s="86">
        <v>86458.500000000015</v>
      </c>
      <c r="I79" s="86">
        <v>6666.5999999999995</v>
      </c>
      <c r="J79" s="120">
        <f>H79/I79</f>
        <v>12.968904689046894</v>
      </c>
      <c r="K79" s="181">
        <f>H79-E79</f>
        <v>8283.5000000000146</v>
      </c>
      <c r="L79" s="181">
        <f>I79-F79</f>
        <v>802.59999999999945</v>
      </c>
      <c r="M79" s="348">
        <f>J79-G79</f>
        <v>-0.36243910358612119</v>
      </c>
      <c r="N79" s="88">
        <f t="shared" ref="N79:P80" si="6">H79/E79*100</f>
        <v>110.59609849696197</v>
      </c>
      <c r="O79" s="88">
        <f t="shared" si="6"/>
        <v>113.68690313778988</v>
      </c>
      <c r="P79" s="88">
        <f t="shared" si="6"/>
        <v>97.281301050938268</v>
      </c>
    </row>
    <row r="80" spans="1:16">
      <c r="A80" s="430" t="s">
        <v>251</v>
      </c>
      <c r="B80" s="387"/>
      <c r="C80" s="387"/>
      <c r="D80" s="431"/>
      <c r="E80" s="86">
        <v>3545</v>
      </c>
      <c r="F80" s="86">
        <v>433</v>
      </c>
      <c r="G80" s="120">
        <f>E80/F80</f>
        <v>8.1870669745958438</v>
      </c>
      <c r="H80" s="86">
        <v>2623.1000000000004</v>
      </c>
      <c r="I80" s="86">
        <v>392.09999999999997</v>
      </c>
      <c r="J80" s="120">
        <f>H80/I80</f>
        <v>6.6898750318796241</v>
      </c>
      <c r="K80" s="181">
        <f t="shared" ref="K80:K82" si="7">H80-E80</f>
        <v>-921.89999999999964</v>
      </c>
      <c r="L80" s="181">
        <f>I80-F80</f>
        <v>-40.900000000000034</v>
      </c>
      <c r="M80" s="348">
        <f>J80-G80</f>
        <v>-1.4971919427162197</v>
      </c>
      <c r="N80" s="88">
        <f t="shared" si="6"/>
        <v>73.994358251057832</v>
      </c>
      <c r="O80" s="88">
        <f t="shared" si="6"/>
        <v>90.55427251732101</v>
      </c>
      <c r="P80" s="88">
        <f t="shared" si="6"/>
        <v>81.712719007161553</v>
      </c>
    </row>
    <row r="81" spans="1:16">
      <c r="A81" s="430" t="s">
        <v>252</v>
      </c>
      <c r="B81" s="387"/>
      <c r="C81" s="387"/>
      <c r="D81" s="431"/>
      <c r="E81" s="86">
        <v>10828</v>
      </c>
      <c r="F81" s="167" t="s">
        <v>253</v>
      </c>
      <c r="G81" s="265" t="s">
        <v>253</v>
      </c>
      <c r="H81" s="86">
        <v>12330.899999999998</v>
      </c>
      <c r="I81" s="167" t="s">
        <v>253</v>
      </c>
      <c r="J81" s="265" t="s">
        <v>253</v>
      </c>
      <c r="K81" s="181">
        <f t="shared" si="7"/>
        <v>1502.8999999999978</v>
      </c>
      <c r="L81" s="105" t="s">
        <v>253</v>
      </c>
      <c r="M81" s="105" t="s">
        <v>253</v>
      </c>
      <c r="N81" s="88">
        <f>H81/E81*100</f>
        <v>113.8797561876616</v>
      </c>
      <c r="O81" s="105" t="s">
        <v>253</v>
      </c>
      <c r="P81" s="105" t="s">
        <v>253</v>
      </c>
    </row>
    <row r="82" spans="1:16" s="12" customFormat="1" ht="18.75" customHeight="1">
      <c r="A82" s="397" t="s">
        <v>51</v>
      </c>
      <c r="B82" s="398"/>
      <c r="C82" s="398"/>
      <c r="D82" s="399"/>
      <c r="E82" s="89">
        <f>SUM(E79:E81)</f>
        <v>92548</v>
      </c>
      <c r="F82" s="267" t="s">
        <v>253</v>
      </c>
      <c r="G82" s="268" t="s">
        <v>253</v>
      </c>
      <c r="H82" s="89">
        <f>SUM(H79:H81)</f>
        <v>101412.50000000001</v>
      </c>
      <c r="I82" s="267" t="s">
        <v>253</v>
      </c>
      <c r="J82" s="268" t="s">
        <v>253</v>
      </c>
      <c r="K82" s="195">
        <f t="shared" si="7"/>
        <v>8864.5000000000146</v>
      </c>
      <c r="L82" s="105" t="s">
        <v>253</v>
      </c>
      <c r="M82" s="105" t="s">
        <v>253</v>
      </c>
      <c r="N82" s="89">
        <f>H82/E82*100</f>
        <v>109.57827289622684</v>
      </c>
      <c r="O82" s="105" t="s">
        <v>253</v>
      </c>
      <c r="P82" s="105" t="s">
        <v>253</v>
      </c>
    </row>
    <row r="83" spans="1:16" ht="35.25" customHeight="1">
      <c r="B83" s="18"/>
      <c r="C83" s="269"/>
      <c r="D83" s="269"/>
      <c r="E83" s="269"/>
      <c r="F83" s="269"/>
      <c r="G83" s="148"/>
      <c r="H83" s="148"/>
      <c r="I83" s="148"/>
      <c r="J83" s="136"/>
      <c r="K83" s="136"/>
      <c r="L83" s="136"/>
      <c r="M83" s="136"/>
      <c r="N83" s="136"/>
      <c r="O83" s="136"/>
      <c r="P83" s="136"/>
    </row>
    <row r="84" spans="1:16">
      <c r="A84" s="454" t="s">
        <v>70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</row>
    <row r="85" spans="1:16" ht="11.25" customHeight="1">
      <c r="B85" s="16"/>
    </row>
    <row r="86" spans="1:16" ht="56.25" customHeight="1">
      <c r="A86" s="393" t="s">
        <v>112</v>
      </c>
      <c r="B86" s="393"/>
      <c r="C86" s="393" t="s">
        <v>69</v>
      </c>
      <c r="D86" s="393"/>
      <c r="E86" s="393" t="s">
        <v>62</v>
      </c>
      <c r="F86" s="393"/>
      <c r="G86" s="393" t="s">
        <v>63</v>
      </c>
      <c r="H86" s="393"/>
      <c r="I86" s="393" t="s">
        <v>82</v>
      </c>
      <c r="J86" s="393"/>
      <c r="K86" s="393"/>
      <c r="L86" s="393" t="s">
        <v>80</v>
      </c>
      <c r="M86" s="393"/>
      <c r="N86" s="393" t="s">
        <v>34</v>
      </c>
      <c r="O86" s="393"/>
      <c r="P86" s="393"/>
    </row>
    <row r="87" spans="1:16" s="16" customFormat="1" ht="15.95" customHeight="1">
      <c r="A87" s="452">
        <v>1</v>
      </c>
      <c r="B87" s="452"/>
      <c r="C87" s="452">
        <v>2</v>
      </c>
      <c r="D87" s="452"/>
      <c r="E87" s="452">
        <v>3</v>
      </c>
      <c r="F87" s="452"/>
      <c r="G87" s="452">
        <v>4</v>
      </c>
      <c r="H87" s="452"/>
      <c r="I87" s="452">
        <v>5</v>
      </c>
      <c r="J87" s="452"/>
      <c r="K87" s="452"/>
      <c r="L87" s="452">
        <v>6</v>
      </c>
      <c r="M87" s="452"/>
      <c r="N87" s="452">
        <v>7</v>
      </c>
      <c r="O87" s="452"/>
      <c r="P87" s="452"/>
    </row>
    <row r="88" spans="1:16" ht="15.95" customHeight="1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458"/>
      <c r="M88" s="458"/>
      <c r="N88" s="458"/>
      <c r="O88" s="458"/>
      <c r="P88" s="458"/>
    </row>
    <row r="89" spans="1:16" s="12" customFormat="1" ht="18.75" customHeight="1">
      <c r="A89" s="402" t="s">
        <v>51</v>
      </c>
      <c r="B89" s="402"/>
      <c r="C89" s="379" t="s">
        <v>35</v>
      </c>
      <c r="D89" s="379"/>
      <c r="E89" s="379" t="s">
        <v>35</v>
      </c>
      <c r="F89" s="379"/>
      <c r="G89" s="379" t="s">
        <v>35</v>
      </c>
      <c r="H89" s="379"/>
      <c r="I89" s="379"/>
      <c r="J89" s="379"/>
      <c r="K89" s="379"/>
      <c r="L89" s="459"/>
      <c r="M89" s="459"/>
      <c r="N89" s="459"/>
      <c r="O89" s="459"/>
      <c r="P89" s="459"/>
    </row>
    <row r="90" spans="1:16" ht="33.75" customHeight="1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57"/>
      <c r="M90" s="157"/>
      <c r="N90" s="157"/>
      <c r="O90" s="157"/>
      <c r="P90" s="157"/>
    </row>
    <row r="91" spans="1:16">
      <c r="A91" s="454" t="s">
        <v>71</v>
      </c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</row>
    <row r="92" spans="1:16" ht="11.25" customHeight="1">
      <c r="B92" s="136"/>
      <c r="C92" s="14"/>
      <c r="D92" s="136"/>
      <c r="E92" s="136"/>
      <c r="F92" s="136"/>
      <c r="G92" s="136"/>
      <c r="H92" s="136"/>
      <c r="I92" s="136"/>
      <c r="J92" s="13"/>
    </row>
    <row r="93" spans="1:16" ht="18.75" customHeight="1">
      <c r="A93" s="393" t="s">
        <v>61</v>
      </c>
      <c r="B93" s="393"/>
      <c r="C93" s="393"/>
      <c r="D93" s="393"/>
      <c r="E93" s="393" t="s">
        <v>215</v>
      </c>
      <c r="F93" s="393"/>
      <c r="G93" s="393" t="s">
        <v>216</v>
      </c>
      <c r="H93" s="393"/>
      <c r="I93" s="393"/>
      <c r="J93" s="393"/>
      <c r="K93" s="393" t="s">
        <v>219</v>
      </c>
      <c r="L93" s="393"/>
      <c r="M93" s="393"/>
      <c r="N93" s="393"/>
      <c r="O93" s="393" t="s">
        <v>220</v>
      </c>
      <c r="P93" s="393"/>
    </row>
    <row r="94" spans="1:16" ht="34.5" customHeight="1">
      <c r="A94" s="393"/>
      <c r="B94" s="393"/>
      <c r="C94" s="393"/>
      <c r="D94" s="393"/>
      <c r="E94" s="393"/>
      <c r="F94" s="393"/>
      <c r="G94" s="390" t="s">
        <v>217</v>
      </c>
      <c r="H94" s="390"/>
      <c r="I94" s="393" t="s">
        <v>218</v>
      </c>
      <c r="J94" s="393"/>
      <c r="K94" s="390" t="s">
        <v>217</v>
      </c>
      <c r="L94" s="390"/>
      <c r="M94" s="393" t="s">
        <v>218</v>
      </c>
      <c r="N94" s="393"/>
      <c r="O94" s="393"/>
      <c r="P94" s="393"/>
    </row>
    <row r="95" spans="1:16" s="16" customFormat="1" ht="15.75" customHeight="1">
      <c r="A95" s="457">
        <v>1</v>
      </c>
      <c r="B95" s="457"/>
      <c r="C95" s="457"/>
      <c r="D95" s="457"/>
      <c r="E95" s="446">
        <v>2</v>
      </c>
      <c r="F95" s="447"/>
      <c r="G95" s="446">
        <v>3</v>
      </c>
      <c r="H95" s="447"/>
      <c r="I95" s="448">
        <v>4</v>
      </c>
      <c r="J95" s="449"/>
      <c r="K95" s="448">
        <v>5</v>
      </c>
      <c r="L95" s="449"/>
      <c r="M95" s="448">
        <v>6</v>
      </c>
      <c r="N95" s="449"/>
      <c r="O95" s="448">
        <v>7</v>
      </c>
      <c r="P95" s="449"/>
    </row>
    <row r="96" spans="1:16" ht="18.75" customHeight="1">
      <c r="A96" s="456" t="s">
        <v>90</v>
      </c>
      <c r="B96" s="456"/>
      <c r="C96" s="456"/>
      <c r="D96" s="456"/>
      <c r="E96" s="426"/>
      <c r="F96" s="427"/>
      <c r="G96" s="426"/>
      <c r="H96" s="427"/>
      <c r="I96" s="426"/>
      <c r="J96" s="427"/>
      <c r="K96" s="426"/>
      <c r="L96" s="427"/>
      <c r="M96" s="426"/>
      <c r="N96" s="427"/>
      <c r="O96" s="426"/>
      <c r="P96" s="427"/>
    </row>
    <row r="97" spans="1:16">
      <c r="A97" s="456" t="s">
        <v>103</v>
      </c>
      <c r="B97" s="456"/>
      <c r="C97" s="456"/>
      <c r="D97" s="456"/>
      <c r="E97" s="426"/>
      <c r="F97" s="427"/>
      <c r="G97" s="426"/>
      <c r="H97" s="427"/>
      <c r="I97" s="426"/>
      <c r="J97" s="427"/>
      <c r="K97" s="426"/>
      <c r="L97" s="427"/>
      <c r="M97" s="426"/>
      <c r="N97" s="427"/>
      <c r="O97" s="426"/>
      <c r="P97" s="427"/>
    </row>
    <row r="98" spans="1:16" ht="9.75" customHeight="1">
      <c r="A98" s="455"/>
      <c r="B98" s="455"/>
      <c r="C98" s="455"/>
      <c r="D98" s="455"/>
      <c r="E98" s="426"/>
      <c r="F98" s="427"/>
      <c r="G98" s="426"/>
      <c r="H98" s="427"/>
      <c r="I98" s="426"/>
      <c r="J98" s="427"/>
      <c r="K98" s="426"/>
      <c r="L98" s="427"/>
      <c r="M98" s="426"/>
      <c r="N98" s="427"/>
      <c r="O98" s="426"/>
      <c r="P98" s="427"/>
    </row>
    <row r="99" spans="1:16" ht="18.75" customHeight="1">
      <c r="A99" s="456" t="s">
        <v>91</v>
      </c>
      <c r="B99" s="456"/>
      <c r="C99" s="456"/>
      <c r="D99" s="456"/>
      <c r="E99" s="426"/>
      <c r="F99" s="427"/>
      <c r="G99" s="426"/>
      <c r="H99" s="427"/>
      <c r="I99" s="426"/>
      <c r="J99" s="427"/>
      <c r="K99" s="426"/>
      <c r="L99" s="427"/>
      <c r="M99" s="426"/>
      <c r="N99" s="427"/>
      <c r="O99" s="426"/>
      <c r="P99" s="427"/>
    </row>
    <row r="100" spans="1:16">
      <c r="A100" s="456" t="s">
        <v>104</v>
      </c>
      <c r="B100" s="456"/>
      <c r="C100" s="456"/>
      <c r="D100" s="456"/>
      <c r="E100" s="426"/>
      <c r="F100" s="427"/>
      <c r="G100" s="426"/>
      <c r="H100" s="427"/>
      <c r="I100" s="426"/>
      <c r="J100" s="427"/>
      <c r="K100" s="426"/>
      <c r="L100" s="427"/>
      <c r="M100" s="426"/>
      <c r="N100" s="427"/>
      <c r="O100" s="426"/>
      <c r="P100" s="427"/>
    </row>
    <row r="101" spans="1:16" ht="9.75" customHeight="1">
      <c r="A101" s="455"/>
      <c r="B101" s="455"/>
      <c r="C101" s="455"/>
      <c r="D101" s="455"/>
      <c r="E101" s="426"/>
      <c r="F101" s="427"/>
      <c r="G101" s="426"/>
      <c r="H101" s="427"/>
      <c r="I101" s="426"/>
      <c r="J101" s="427"/>
      <c r="K101" s="426"/>
      <c r="L101" s="427"/>
      <c r="M101" s="426"/>
      <c r="N101" s="427"/>
      <c r="O101" s="426"/>
      <c r="P101" s="427"/>
    </row>
    <row r="102" spans="1:16">
      <c r="A102" s="456" t="s">
        <v>60</v>
      </c>
      <c r="B102" s="456"/>
      <c r="C102" s="456"/>
      <c r="D102" s="456"/>
      <c r="E102" s="426"/>
      <c r="F102" s="427"/>
      <c r="G102" s="426"/>
      <c r="H102" s="427"/>
      <c r="I102" s="426"/>
      <c r="J102" s="427"/>
      <c r="K102" s="426"/>
      <c r="L102" s="427"/>
      <c r="M102" s="426"/>
      <c r="N102" s="427"/>
      <c r="O102" s="426"/>
      <c r="P102" s="427"/>
    </row>
    <row r="103" spans="1:16">
      <c r="A103" s="456" t="s">
        <v>103</v>
      </c>
      <c r="B103" s="456"/>
      <c r="C103" s="456"/>
      <c r="D103" s="456"/>
      <c r="E103" s="426"/>
      <c r="F103" s="427"/>
      <c r="G103" s="426"/>
      <c r="H103" s="427"/>
      <c r="I103" s="426"/>
      <c r="J103" s="427"/>
      <c r="K103" s="426"/>
      <c r="L103" s="427"/>
      <c r="M103" s="426"/>
      <c r="N103" s="427"/>
      <c r="O103" s="426"/>
      <c r="P103" s="427"/>
    </row>
    <row r="104" spans="1:16" ht="9.75" customHeight="1">
      <c r="A104" s="455"/>
      <c r="B104" s="455"/>
      <c r="C104" s="455"/>
      <c r="D104" s="455"/>
      <c r="E104" s="426"/>
      <c r="F104" s="427"/>
      <c r="G104" s="426"/>
      <c r="H104" s="427"/>
      <c r="I104" s="426"/>
      <c r="J104" s="427"/>
      <c r="K104" s="426"/>
      <c r="L104" s="427"/>
      <c r="M104" s="426"/>
      <c r="N104" s="427"/>
      <c r="O104" s="426"/>
      <c r="P104" s="427"/>
    </row>
    <row r="105" spans="1:16">
      <c r="A105" s="456" t="s">
        <v>51</v>
      </c>
      <c r="B105" s="456"/>
      <c r="C105" s="456"/>
      <c r="D105" s="456"/>
      <c r="E105" s="426"/>
      <c r="F105" s="427"/>
      <c r="G105" s="426"/>
      <c r="H105" s="427"/>
      <c r="I105" s="426"/>
      <c r="J105" s="427"/>
      <c r="K105" s="426"/>
      <c r="L105" s="427"/>
      <c r="M105" s="426"/>
      <c r="N105" s="427"/>
      <c r="O105" s="426"/>
      <c r="P105" s="427"/>
    </row>
    <row r="106" spans="1:16">
      <c r="A106" s="22"/>
      <c r="B106" s="22"/>
      <c r="C106" s="22"/>
      <c r="D106" s="22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</row>
    <row r="107" spans="1:16">
      <c r="A107" s="22"/>
      <c r="B107" s="22"/>
      <c r="C107" s="22"/>
      <c r="D107" s="22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>
      <c r="A108" s="454" t="s">
        <v>599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</row>
    <row r="109" spans="1:16" ht="11.25" customHeight="1">
      <c r="D109" s="24"/>
      <c r="E109" s="24"/>
      <c r="F109" s="24"/>
    </row>
    <row r="110" spans="1:16">
      <c r="A110" s="415" t="s">
        <v>47</v>
      </c>
      <c r="B110" s="415" t="s">
        <v>153</v>
      </c>
      <c r="C110" s="390" t="s">
        <v>154</v>
      </c>
      <c r="D110" s="390"/>
      <c r="E110" s="441" t="s">
        <v>600</v>
      </c>
      <c r="F110" s="442"/>
      <c r="G110" s="434" t="s">
        <v>601</v>
      </c>
      <c r="H110" s="436"/>
      <c r="I110" s="435"/>
      <c r="J110" s="450" t="s">
        <v>614</v>
      </c>
      <c r="K110" s="450" t="s">
        <v>616</v>
      </c>
      <c r="L110" s="157"/>
      <c r="M110" s="157"/>
    </row>
    <row r="111" spans="1:16" ht="101.25" customHeight="1">
      <c r="A111" s="415"/>
      <c r="B111" s="415"/>
      <c r="C111" s="390"/>
      <c r="D111" s="390"/>
      <c r="E111" s="441"/>
      <c r="F111" s="442"/>
      <c r="G111" s="146" t="s">
        <v>611</v>
      </c>
      <c r="H111" s="146" t="s">
        <v>612</v>
      </c>
      <c r="I111" s="146" t="s">
        <v>613</v>
      </c>
      <c r="J111" s="451"/>
      <c r="K111" s="451"/>
      <c r="L111" s="140"/>
      <c r="M111" s="140"/>
      <c r="N111" s="142"/>
      <c r="O111" s="142"/>
    </row>
    <row r="112" spans="1:16" s="273" customFormat="1" ht="15.95" customHeight="1">
      <c r="A112" s="270">
        <v>1</v>
      </c>
      <c r="B112" s="270">
        <v>2</v>
      </c>
      <c r="C112" s="443">
        <v>3</v>
      </c>
      <c r="D112" s="444"/>
      <c r="E112" s="445">
        <v>4</v>
      </c>
      <c r="F112" s="443"/>
      <c r="G112" s="271">
        <v>5</v>
      </c>
      <c r="H112" s="271">
        <v>6</v>
      </c>
      <c r="I112" s="271">
        <v>7</v>
      </c>
      <c r="J112" s="271">
        <v>8</v>
      </c>
      <c r="K112" s="271">
        <v>9</v>
      </c>
      <c r="L112" s="272"/>
      <c r="M112" s="272"/>
    </row>
    <row r="113" spans="1:16" ht="18.75" customHeight="1">
      <c r="A113" s="156">
        <v>1</v>
      </c>
      <c r="B113" s="60" t="s">
        <v>321</v>
      </c>
      <c r="C113" s="432">
        <v>2006</v>
      </c>
      <c r="D113" s="433"/>
      <c r="E113" s="437" t="s">
        <v>324</v>
      </c>
      <c r="F113" s="438"/>
      <c r="G113" s="274">
        <v>44.6</v>
      </c>
      <c r="H113" s="274">
        <v>92</v>
      </c>
      <c r="I113" s="275">
        <v>63.1</v>
      </c>
      <c r="J113" s="275">
        <f>I113-H113</f>
        <v>-28.9</v>
      </c>
      <c r="K113" s="275">
        <f>I113/H113*100</f>
        <v>68.586956521739125</v>
      </c>
      <c r="L113" s="359"/>
      <c r="M113" s="359"/>
      <c r="P113" s="333"/>
    </row>
    <row r="114" spans="1:16">
      <c r="A114" s="156">
        <v>2</v>
      </c>
      <c r="B114" s="60" t="s">
        <v>322</v>
      </c>
      <c r="C114" s="432">
        <v>2008</v>
      </c>
      <c r="D114" s="433"/>
      <c r="E114" s="439"/>
      <c r="F114" s="440"/>
      <c r="G114" s="274">
        <v>45.2</v>
      </c>
      <c r="H114" s="274">
        <v>81</v>
      </c>
      <c r="I114" s="275">
        <v>128</v>
      </c>
      <c r="J114" s="285">
        <f>I114-H114</f>
        <v>47</v>
      </c>
      <c r="K114" s="275">
        <f t="shared" ref="K114:K119" si="8">I114/H114*100</f>
        <v>158.02469135802468</v>
      </c>
      <c r="L114" s="370" t="s">
        <v>602</v>
      </c>
      <c r="M114" s="359"/>
      <c r="P114" s="333"/>
    </row>
    <row r="115" spans="1:16">
      <c r="A115" s="156">
        <v>3</v>
      </c>
      <c r="B115" s="60" t="s">
        <v>322</v>
      </c>
      <c r="C115" s="432">
        <v>2008</v>
      </c>
      <c r="D115" s="433"/>
      <c r="E115" s="439"/>
      <c r="F115" s="440"/>
      <c r="G115" s="274">
        <v>49.8</v>
      </c>
      <c r="H115" s="274">
        <v>75</v>
      </c>
      <c r="I115" s="275">
        <v>81.599999999999994</v>
      </c>
      <c r="J115" s="275">
        <f t="shared" ref="J115:J118" si="9">I115-H115</f>
        <v>6.5999999999999943</v>
      </c>
      <c r="K115" s="275">
        <f t="shared" si="8"/>
        <v>108.79999999999998</v>
      </c>
      <c r="L115" s="370" t="s">
        <v>603</v>
      </c>
      <c r="M115" s="359"/>
      <c r="P115" s="333"/>
    </row>
    <row r="116" spans="1:16">
      <c r="A116" s="156">
        <v>4</v>
      </c>
      <c r="B116" s="60" t="s">
        <v>322</v>
      </c>
      <c r="C116" s="432">
        <v>2008</v>
      </c>
      <c r="D116" s="433"/>
      <c r="E116" s="439"/>
      <c r="F116" s="440"/>
      <c r="G116" s="274">
        <v>61.7</v>
      </c>
      <c r="H116" s="274">
        <v>71</v>
      </c>
      <c r="I116" s="275">
        <v>87.6</v>
      </c>
      <c r="J116" s="275">
        <f t="shared" si="9"/>
        <v>16.599999999999994</v>
      </c>
      <c r="K116" s="275">
        <f t="shared" si="8"/>
        <v>123.38028169014083</v>
      </c>
      <c r="L116" s="370" t="s">
        <v>604</v>
      </c>
      <c r="M116" s="359"/>
      <c r="P116" s="333"/>
    </row>
    <row r="117" spans="1:16">
      <c r="A117" s="156">
        <v>5</v>
      </c>
      <c r="B117" s="60" t="s">
        <v>323</v>
      </c>
      <c r="C117" s="432">
        <v>2004</v>
      </c>
      <c r="D117" s="433"/>
      <c r="E117" s="439"/>
      <c r="F117" s="440"/>
      <c r="G117" s="274">
        <v>41.7</v>
      </c>
      <c r="H117" s="274">
        <v>51</v>
      </c>
      <c r="I117" s="275">
        <v>0.5</v>
      </c>
      <c r="J117" s="275">
        <f t="shared" si="9"/>
        <v>-50.5</v>
      </c>
      <c r="K117" s="275">
        <f t="shared" si="8"/>
        <v>0.98039215686274506</v>
      </c>
      <c r="L117" s="359"/>
      <c r="M117" s="359"/>
      <c r="P117" s="333"/>
    </row>
    <row r="118" spans="1:16">
      <c r="A118" s="156">
        <v>6</v>
      </c>
      <c r="B118" s="60" t="s">
        <v>678</v>
      </c>
      <c r="C118" s="432">
        <v>2006</v>
      </c>
      <c r="D118" s="433"/>
      <c r="E118" s="439"/>
      <c r="F118" s="440"/>
      <c r="G118" s="274">
        <v>29.9</v>
      </c>
      <c r="H118" s="274"/>
      <c r="I118" s="275">
        <v>68.2</v>
      </c>
      <c r="J118" s="275">
        <f t="shared" si="9"/>
        <v>68.2</v>
      </c>
      <c r="K118" s="343" t="e">
        <f t="shared" si="8"/>
        <v>#DIV/0!</v>
      </c>
      <c r="L118" s="359"/>
      <c r="M118" s="359"/>
      <c r="P118" s="333"/>
    </row>
    <row r="119" spans="1:16" hidden="1">
      <c r="A119" s="156">
        <v>7</v>
      </c>
      <c r="B119" s="60" t="s">
        <v>321</v>
      </c>
      <c r="C119" s="453">
        <v>2008</v>
      </c>
      <c r="D119" s="453"/>
      <c r="E119" s="439"/>
      <c r="F119" s="440"/>
      <c r="G119" s="274"/>
      <c r="H119" s="274"/>
      <c r="I119" s="275"/>
      <c r="J119" s="275"/>
      <c r="K119" s="275" t="e">
        <f t="shared" si="8"/>
        <v>#DIV/0!</v>
      </c>
      <c r="L119" s="359"/>
      <c r="M119" s="359"/>
    </row>
    <row r="120" spans="1:16">
      <c r="A120" s="428" t="s">
        <v>51</v>
      </c>
      <c r="B120" s="429"/>
      <c r="C120" s="429"/>
      <c r="D120" s="429"/>
      <c r="E120" s="429"/>
      <c r="F120" s="429"/>
      <c r="G120" s="276">
        <f>SUM(G113:G119)</f>
        <v>272.89999999999998</v>
      </c>
      <c r="H120" s="276">
        <f>SUM(H113:H119)</f>
        <v>370</v>
      </c>
      <c r="I120" s="276">
        <f>SUM(I113:I119)</f>
        <v>428.99999999999994</v>
      </c>
      <c r="J120" s="266">
        <f>I120-H120</f>
        <v>58.999999999999943</v>
      </c>
      <c r="K120" s="266">
        <f>I120/H120*100</f>
        <v>115.94594594594594</v>
      </c>
      <c r="L120" s="360"/>
      <c r="M120" s="360"/>
    </row>
    <row r="121" spans="1:16">
      <c r="D121" s="24"/>
      <c r="E121" s="24"/>
      <c r="F121" s="24"/>
    </row>
    <row r="122" spans="1:16">
      <c r="D122" s="24"/>
      <c r="E122" s="24"/>
      <c r="F122" s="24"/>
    </row>
    <row r="123" spans="1:16">
      <c r="A123" s="454" t="s">
        <v>605</v>
      </c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</row>
    <row r="124" spans="1:16" ht="11.25" customHeight="1"/>
    <row r="125" spans="1:16" ht="18.75" customHeight="1">
      <c r="A125" s="415" t="s">
        <v>47</v>
      </c>
      <c r="B125" s="415" t="s">
        <v>155</v>
      </c>
      <c r="C125" s="390" t="s">
        <v>153</v>
      </c>
      <c r="D125" s="390"/>
      <c r="E125" s="390" t="s">
        <v>600</v>
      </c>
      <c r="F125" s="390"/>
      <c r="G125" s="390" t="s">
        <v>156</v>
      </c>
      <c r="H125" s="434"/>
      <c r="I125" s="434" t="s">
        <v>601</v>
      </c>
      <c r="J125" s="436"/>
      <c r="K125" s="435"/>
      <c r="L125" s="450" t="s">
        <v>614</v>
      </c>
      <c r="M125" s="450" t="s">
        <v>615</v>
      </c>
      <c r="N125" s="157"/>
      <c r="O125" s="157"/>
    </row>
    <row r="126" spans="1:16" ht="99" customHeight="1">
      <c r="A126" s="415"/>
      <c r="B126" s="415"/>
      <c r="C126" s="390"/>
      <c r="D126" s="390"/>
      <c r="E126" s="390"/>
      <c r="F126" s="390"/>
      <c r="G126" s="390"/>
      <c r="H126" s="434"/>
      <c r="I126" s="146" t="s">
        <v>611</v>
      </c>
      <c r="J126" s="146" t="s">
        <v>612</v>
      </c>
      <c r="K126" s="146" t="s">
        <v>613</v>
      </c>
      <c r="L126" s="451"/>
      <c r="M126" s="451"/>
      <c r="N126" s="157"/>
      <c r="O126" s="157"/>
    </row>
    <row r="127" spans="1:16" s="143" customFormat="1" ht="15.95" customHeight="1">
      <c r="A127" s="165">
        <v>1</v>
      </c>
      <c r="B127" s="165">
        <v>2</v>
      </c>
      <c r="C127" s="452">
        <v>3</v>
      </c>
      <c r="D127" s="452"/>
      <c r="E127" s="452">
        <v>4</v>
      </c>
      <c r="F127" s="452"/>
      <c r="G127" s="452">
        <v>5</v>
      </c>
      <c r="H127" s="448"/>
      <c r="I127" s="165">
        <v>6</v>
      </c>
      <c r="J127" s="165">
        <v>7</v>
      </c>
      <c r="K127" s="165">
        <v>8</v>
      </c>
      <c r="L127" s="165">
        <v>9</v>
      </c>
      <c r="M127" s="165">
        <v>10</v>
      </c>
      <c r="N127" s="158"/>
      <c r="O127" s="158"/>
    </row>
    <row r="128" spans="1:16">
      <c r="A128" s="166"/>
      <c r="B128" s="166"/>
      <c r="C128" s="432"/>
      <c r="D128" s="433"/>
      <c r="E128" s="434"/>
      <c r="F128" s="435"/>
      <c r="G128" s="434"/>
      <c r="H128" s="436"/>
      <c r="I128" s="166"/>
      <c r="J128" s="166"/>
      <c r="K128" s="166"/>
      <c r="L128" s="166"/>
      <c r="M128" s="166"/>
      <c r="N128" s="157"/>
      <c r="O128" s="157"/>
    </row>
    <row r="129" spans="1:15">
      <c r="A129" s="428" t="s">
        <v>51</v>
      </c>
      <c r="B129" s="429"/>
      <c r="C129" s="429"/>
      <c r="D129" s="429"/>
      <c r="E129" s="429"/>
      <c r="F129" s="429"/>
      <c r="G129" s="429"/>
      <c r="H129" s="429"/>
      <c r="I129" s="199"/>
      <c r="J129" s="199"/>
      <c r="K129" s="199"/>
      <c r="L129" s="199"/>
      <c r="M129" s="199"/>
      <c r="N129" s="157"/>
      <c r="O129" s="157"/>
    </row>
  </sheetData>
  <mergeCells count="267">
    <mergeCell ref="A10:P10"/>
    <mergeCell ref="A11:P11"/>
    <mergeCell ref="A12:P12"/>
    <mergeCell ref="A13:P13"/>
    <mergeCell ref="A15:E15"/>
    <mergeCell ref="A16:E16"/>
    <mergeCell ref="B2:P2"/>
    <mergeCell ref="B3:P3"/>
    <mergeCell ref="B4:P4"/>
    <mergeCell ref="B5:P5"/>
    <mergeCell ref="A7:P7"/>
    <mergeCell ref="A9:P9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B21:D21"/>
    <mergeCell ref="A22:E22"/>
    <mergeCell ref="A37:P37"/>
    <mergeCell ref="A39:B39"/>
    <mergeCell ref="C39:F39"/>
    <mergeCell ref="G39:P39"/>
    <mergeCell ref="A40:B40"/>
    <mergeCell ref="C40:F40"/>
    <mergeCell ref="G40:P40"/>
    <mergeCell ref="A29:E29"/>
    <mergeCell ref="A30:E30"/>
    <mergeCell ref="A31:E31"/>
    <mergeCell ref="A32:E32"/>
    <mergeCell ref="A33:E33"/>
    <mergeCell ref="A35:P35"/>
    <mergeCell ref="A41:B41"/>
    <mergeCell ref="C41:F41"/>
    <mergeCell ref="G41:P50"/>
    <mergeCell ref="A42:B42"/>
    <mergeCell ref="C42:F42"/>
    <mergeCell ref="A43:B43"/>
    <mergeCell ref="C43:F43"/>
    <mergeCell ref="A44:B44"/>
    <mergeCell ref="C44:F44"/>
    <mergeCell ref="A45:B45"/>
    <mergeCell ref="A49:B49"/>
    <mergeCell ref="C49:F49"/>
    <mergeCell ref="A50:B50"/>
    <mergeCell ref="C50:F50"/>
    <mergeCell ref="A51:B51"/>
    <mergeCell ref="C51:F51"/>
    <mergeCell ref="C45:F45"/>
    <mergeCell ref="A46:B46"/>
    <mergeCell ref="C46:F46"/>
    <mergeCell ref="A47:B47"/>
    <mergeCell ref="C47:F47"/>
    <mergeCell ref="A48:B48"/>
    <mergeCell ref="C48:F48"/>
    <mergeCell ref="G51:P51"/>
    <mergeCell ref="A52:B52"/>
    <mergeCell ref="C52:F52"/>
    <mergeCell ref="G52:P68"/>
    <mergeCell ref="A53:B53"/>
    <mergeCell ref="C53:F53"/>
    <mergeCell ref="A54:B54"/>
    <mergeCell ref="C54:F54"/>
    <mergeCell ref="A55:B55"/>
    <mergeCell ref="C55:F55"/>
    <mergeCell ref="A59:B59"/>
    <mergeCell ref="C59:F59"/>
    <mergeCell ref="A60:B60"/>
    <mergeCell ref="C60:F60"/>
    <mergeCell ref="A61:B61"/>
    <mergeCell ref="C61:F61"/>
    <mergeCell ref="A56:B56"/>
    <mergeCell ref="C56:F56"/>
    <mergeCell ref="A57:B57"/>
    <mergeCell ref="C57:F57"/>
    <mergeCell ref="A58:B58"/>
    <mergeCell ref="C58:F58"/>
    <mergeCell ref="A65:B65"/>
    <mergeCell ref="C65:F65"/>
    <mergeCell ref="A66:B66"/>
    <mergeCell ref="C66:F66"/>
    <mergeCell ref="A67:B67"/>
    <mergeCell ref="C67:F67"/>
    <mergeCell ref="A62:B62"/>
    <mergeCell ref="C62:F62"/>
    <mergeCell ref="A63:B63"/>
    <mergeCell ref="C63:F63"/>
    <mergeCell ref="A64:B64"/>
    <mergeCell ref="C64:F64"/>
    <mergeCell ref="A84:P84"/>
    <mergeCell ref="C72:F72"/>
    <mergeCell ref="A74:P74"/>
    <mergeCell ref="E76:G76"/>
    <mergeCell ref="H76:J76"/>
    <mergeCell ref="K76:M76"/>
    <mergeCell ref="N76:P76"/>
    <mergeCell ref="A68:B68"/>
    <mergeCell ref="C68:F68"/>
    <mergeCell ref="A69:B69"/>
    <mergeCell ref="C69:F69"/>
    <mergeCell ref="G69:P72"/>
    <mergeCell ref="A70:B70"/>
    <mergeCell ref="C70:F70"/>
    <mergeCell ref="A71:B71"/>
    <mergeCell ref="C71:F71"/>
    <mergeCell ref="A72:B72"/>
    <mergeCell ref="A76:D77"/>
    <mergeCell ref="A78:D78"/>
    <mergeCell ref="A82:D82"/>
    <mergeCell ref="N86:P86"/>
    <mergeCell ref="A87:B87"/>
    <mergeCell ref="C87:D87"/>
    <mergeCell ref="E87:F87"/>
    <mergeCell ref="G87:H87"/>
    <mergeCell ref="I87:K87"/>
    <mergeCell ref="L87:M87"/>
    <mergeCell ref="N87:P87"/>
    <mergeCell ref="A86:B86"/>
    <mergeCell ref="C86:D86"/>
    <mergeCell ref="E86:F86"/>
    <mergeCell ref="G86:H86"/>
    <mergeCell ref="I86:K86"/>
    <mergeCell ref="L86:M86"/>
    <mergeCell ref="N88:P88"/>
    <mergeCell ref="A89:B89"/>
    <mergeCell ref="C89:D89"/>
    <mergeCell ref="E89:F89"/>
    <mergeCell ref="G89:H89"/>
    <mergeCell ref="I89:K89"/>
    <mergeCell ref="L89:M89"/>
    <mergeCell ref="N89:P89"/>
    <mergeCell ref="A88:B88"/>
    <mergeCell ref="C88:D88"/>
    <mergeCell ref="E88:F88"/>
    <mergeCell ref="G88:H88"/>
    <mergeCell ref="I88:K88"/>
    <mergeCell ref="L88:M88"/>
    <mergeCell ref="A100:D100"/>
    <mergeCell ref="A101:D101"/>
    <mergeCell ref="A98:D98"/>
    <mergeCell ref="A99:D99"/>
    <mergeCell ref="A96:D96"/>
    <mergeCell ref="A97:D97"/>
    <mergeCell ref="A95:D95"/>
    <mergeCell ref="A91:P91"/>
    <mergeCell ref="K93:N93"/>
    <mergeCell ref="O93:P94"/>
    <mergeCell ref="G94:H94"/>
    <mergeCell ref="I94:J94"/>
    <mergeCell ref="A93:D94"/>
    <mergeCell ref="E93:F94"/>
    <mergeCell ref="G93:J93"/>
    <mergeCell ref="O97:P97"/>
    <mergeCell ref="O95:P95"/>
    <mergeCell ref="O96:P96"/>
    <mergeCell ref="O99:P99"/>
    <mergeCell ref="O98:P98"/>
    <mergeCell ref="G101:H101"/>
    <mergeCell ref="I101:J101"/>
    <mergeCell ref="K101:L101"/>
    <mergeCell ref="M101:N101"/>
    <mergeCell ref="G110:I110"/>
    <mergeCell ref="J110:J111"/>
    <mergeCell ref="A104:D104"/>
    <mergeCell ref="A108:P108"/>
    <mergeCell ref="E104:F104"/>
    <mergeCell ref="G104:H104"/>
    <mergeCell ref="I104:J104"/>
    <mergeCell ref="K104:L104"/>
    <mergeCell ref="A102:D102"/>
    <mergeCell ref="A103:D103"/>
    <mergeCell ref="K110:K111"/>
    <mergeCell ref="M104:N104"/>
    <mergeCell ref="O104:P104"/>
    <mergeCell ref="A105:D105"/>
    <mergeCell ref="E105:F105"/>
    <mergeCell ref="G105:H105"/>
    <mergeCell ref="I105:J105"/>
    <mergeCell ref="K105:L105"/>
    <mergeCell ref="M105:N105"/>
    <mergeCell ref="O105:P105"/>
    <mergeCell ref="M125:M126"/>
    <mergeCell ref="C127:D127"/>
    <mergeCell ref="E127:F127"/>
    <mergeCell ref="G127:H127"/>
    <mergeCell ref="C119:D119"/>
    <mergeCell ref="A120:F120"/>
    <mergeCell ref="A123:P123"/>
    <mergeCell ref="A125:A126"/>
    <mergeCell ref="B125:B126"/>
    <mergeCell ref="C125:D126"/>
    <mergeCell ref="E125:F126"/>
    <mergeCell ref="G125:H126"/>
    <mergeCell ref="I125:K125"/>
    <mergeCell ref="L125:L126"/>
    <mergeCell ref="C112:D112"/>
    <mergeCell ref="E112:F112"/>
    <mergeCell ref="C113:D113"/>
    <mergeCell ref="K94:L94"/>
    <mergeCell ref="M94:N94"/>
    <mergeCell ref="E95:F95"/>
    <mergeCell ref="G95:H95"/>
    <mergeCell ref="I95:J95"/>
    <mergeCell ref="K95:L95"/>
    <mergeCell ref="M95:N95"/>
    <mergeCell ref="I97:J97"/>
    <mergeCell ref="K97:L97"/>
    <mergeCell ref="M97:N97"/>
    <mergeCell ref="I96:J96"/>
    <mergeCell ref="K96:L96"/>
    <mergeCell ref="M96:N96"/>
    <mergeCell ref="I99:J99"/>
    <mergeCell ref="K99:L99"/>
    <mergeCell ref="M99:N99"/>
    <mergeCell ref="G98:H98"/>
    <mergeCell ref="I98:J98"/>
    <mergeCell ref="K98:L98"/>
    <mergeCell ref="M98:N98"/>
    <mergeCell ref="E101:F101"/>
    <mergeCell ref="A129:H129"/>
    <mergeCell ref="A79:D79"/>
    <mergeCell ref="A80:D80"/>
    <mergeCell ref="A81:D81"/>
    <mergeCell ref="C128:D128"/>
    <mergeCell ref="E128:F128"/>
    <mergeCell ref="G128:H128"/>
    <mergeCell ref="E113:F119"/>
    <mergeCell ref="C114:D114"/>
    <mergeCell ref="C115:D115"/>
    <mergeCell ref="C116:D116"/>
    <mergeCell ref="C117:D117"/>
    <mergeCell ref="C118:D118"/>
    <mergeCell ref="A110:A111"/>
    <mergeCell ref="B110:B111"/>
    <mergeCell ref="C110:D111"/>
    <mergeCell ref="E110:F111"/>
    <mergeCell ref="E97:F97"/>
    <mergeCell ref="G97:H97"/>
    <mergeCell ref="E96:F96"/>
    <mergeCell ref="G96:H96"/>
    <mergeCell ref="E99:F99"/>
    <mergeCell ref="G99:H99"/>
    <mergeCell ref="E98:F98"/>
    <mergeCell ref="O101:P101"/>
    <mergeCell ref="E100:F100"/>
    <mergeCell ref="G100:H100"/>
    <mergeCell ref="I100:J100"/>
    <mergeCell ref="K100:L100"/>
    <mergeCell ref="M100:N100"/>
    <mergeCell ref="O100:P100"/>
    <mergeCell ref="E103:F103"/>
    <mergeCell ref="G103:H103"/>
    <mergeCell ref="I103:J103"/>
    <mergeCell ref="K103:L103"/>
    <mergeCell ref="M103:N103"/>
    <mergeCell ref="O103:P103"/>
    <mergeCell ref="E102:F102"/>
    <mergeCell ref="G102:H102"/>
    <mergeCell ref="I102:J102"/>
    <mergeCell ref="K102:L102"/>
    <mergeCell ref="M102:N102"/>
    <mergeCell ref="O102:P102"/>
  </mergeCells>
  <pageMargins left="0.70866141732283472" right="0.27559055118110237" top="0.59055118110236227" bottom="0.39370078740157483" header="0.31496062992125984" footer="0.15748031496062992"/>
  <pageSetup paperSize="9" scale="52" orientation="landscape" horizontalDpi="1200" verticalDpi="1200" r:id="rId1"/>
  <headerFooter alignWithMargins="0">
    <oddHeader>&amp;C&amp;"Times New Roman,обычный"&amp;14 &amp;R&amp;"Times New Roman,обычный"&amp;14Продовження додатка 3
 Таблиця 6</oddHeader>
  </headerFooter>
  <rowBreaks count="1" manualBreakCount="1">
    <brk id="9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Zeros="0" zoomScale="70" zoomScaleNormal="70" zoomScaleSheetLayoutView="40" workbookViewId="0">
      <selection activeCell="L30" sqref="L30"/>
    </sheetView>
  </sheetViews>
  <sheetFormatPr defaultColWidth="9.140625" defaultRowHeight="18.75"/>
  <cols>
    <col min="1" max="1" width="6.7109375" style="137" customWidth="1"/>
    <col min="2" max="2" width="40.140625" style="137" customWidth="1"/>
    <col min="3" max="4" width="8" style="137" customWidth="1"/>
    <col min="5" max="6" width="10.28515625" style="137" customWidth="1"/>
    <col min="7" max="8" width="9.42578125" style="137" customWidth="1"/>
    <col min="9" max="10" width="10" style="137" customWidth="1"/>
    <col min="11" max="25" width="11.28515625" style="137" customWidth="1"/>
    <col min="26" max="30" width="9" style="137" customWidth="1"/>
    <col min="31" max="16384" width="9.140625" style="137"/>
  </cols>
  <sheetData>
    <row r="1" spans="1:3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23"/>
      <c r="R1" s="23"/>
      <c r="S1" s="23"/>
      <c r="T1" s="23"/>
      <c r="U1" s="23"/>
      <c r="AE1" s="23"/>
    </row>
    <row r="2" spans="1:31" s="29" customFormat="1" ht="18.75" customHeight="1">
      <c r="B2" s="29" t="s">
        <v>181</v>
      </c>
    </row>
    <row r="3" spans="1:31" ht="15" customHeight="1">
      <c r="A3" s="21"/>
      <c r="B3" s="21"/>
      <c r="C3" s="21"/>
      <c r="D3" s="21"/>
      <c r="E3" s="21"/>
      <c r="F3" s="21"/>
      <c r="G3" s="21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23"/>
      <c r="U3" s="138"/>
      <c r="V3" s="23" t="s">
        <v>199</v>
      </c>
      <c r="AA3" s="71"/>
    </row>
    <row r="4" spans="1:31" ht="30" customHeight="1">
      <c r="A4" s="493" t="s">
        <v>47</v>
      </c>
      <c r="B4" s="450" t="s">
        <v>222</v>
      </c>
      <c r="C4" s="393" t="s">
        <v>50</v>
      </c>
      <c r="D4" s="393"/>
      <c r="E4" s="393"/>
      <c r="F4" s="393"/>
      <c r="G4" s="393" t="s">
        <v>81</v>
      </c>
      <c r="H4" s="393"/>
      <c r="I4" s="393"/>
      <c r="J4" s="393"/>
      <c r="K4" s="393" t="s">
        <v>157</v>
      </c>
      <c r="L4" s="393"/>
      <c r="M4" s="393"/>
      <c r="N4" s="393"/>
      <c r="O4" s="393" t="s">
        <v>113</v>
      </c>
      <c r="P4" s="393"/>
      <c r="Q4" s="393"/>
      <c r="R4" s="393"/>
      <c r="S4" s="393" t="s">
        <v>51</v>
      </c>
      <c r="T4" s="393"/>
      <c r="U4" s="393"/>
      <c r="V4" s="393"/>
      <c r="W4" s="47"/>
      <c r="X4" s="47"/>
      <c r="Y4" s="47"/>
      <c r="Z4" s="47"/>
      <c r="AA4" s="47"/>
    </row>
    <row r="5" spans="1:31" ht="18.75" customHeight="1">
      <c r="A5" s="494"/>
      <c r="B5" s="496"/>
      <c r="C5" s="417" t="s">
        <v>217</v>
      </c>
      <c r="D5" s="417" t="s">
        <v>218</v>
      </c>
      <c r="E5" s="393" t="s">
        <v>254</v>
      </c>
      <c r="F5" s="393"/>
      <c r="G5" s="417" t="s">
        <v>217</v>
      </c>
      <c r="H5" s="417" t="s">
        <v>218</v>
      </c>
      <c r="I5" s="393" t="s">
        <v>254</v>
      </c>
      <c r="J5" s="393"/>
      <c r="K5" s="417" t="s">
        <v>217</v>
      </c>
      <c r="L5" s="417" t="s">
        <v>218</v>
      </c>
      <c r="M5" s="393" t="s">
        <v>254</v>
      </c>
      <c r="N5" s="393"/>
      <c r="O5" s="417" t="s">
        <v>217</v>
      </c>
      <c r="P5" s="417" t="s">
        <v>218</v>
      </c>
      <c r="Q5" s="393" t="s">
        <v>254</v>
      </c>
      <c r="R5" s="393"/>
      <c r="S5" s="417" t="s">
        <v>217</v>
      </c>
      <c r="T5" s="417" t="s">
        <v>218</v>
      </c>
      <c r="U5" s="393" t="s">
        <v>254</v>
      </c>
      <c r="V5" s="393"/>
      <c r="W5" s="135"/>
      <c r="X5" s="135"/>
      <c r="Y5" s="140"/>
      <c r="Z5" s="140"/>
      <c r="AA5" s="140"/>
    </row>
    <row r="6" spans="1:31" ht="18.75" customHeight="1">
      <c r="A6" s="495"/>
      <c r="B6" s="451"/>
      <c r="C6" s="418"/>
      <c r="D6" s="418"/>
      <c r="E6" s="131" t="s">
        <v>255</v>
      </c>
      <c r="F6" s="131" t="s">
        <v>256</v>
      </c>
      <c r="G6" s="418"/>
      <c r="H6" s="418"/>
      <c r="I6" s="131" t="s">
        <v>255</v>
      </c>
      <c r="J6" s="131" t="s">
        <v>256</v>
      </c>
      <c r="K6" s="418"/>
      <c r="L6" s="418"/>
      <c r="M6" s="131" t="s">
        <v>255</v>
      </c>
      <c r="N6" s="131" t="s">
        <v>256</v>
      </c>
      <c r="O6" s="418"/>
      <c r="P6" s="418"/>
      <c r="Q6" s="131" t="s">
        <v>255</v>
      </c>
      <c r="R6" s="131" t="s">
        <v>256</v>
      </c>
      <c r="S6" s="418"/>
      <c r="T6" s="418"/>
      <c r="U6" s="131" t="s">
        <v>255</v>
      </c>
      <c r="V6" s="131" t="s">
        <v>256</v>
      </c>
      <c r="W6" s="133"/>
      <c r="X6" s="133"/>
      <c r="Y6" s="140"/>
      <c r="Z6" s="140"/>
      <c r="AA6" s="140"/>
    </row>
    <row r="7" spans="1:31" s="3" customFormat="1" ht="15.95" customHeight="1">
      <c r="A7" s="134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3</v>
      </c>
      <c r="H7" s="131">
        <v>4</v>
      </c>
      <c r="I7" s="131">
        <v>5</v>
      </c>
      <c r="J7" s="131">
        <v>6</v>
      </c>
      <c r="K7" s="131">
        <v>3</v>
      </c>
      <c r="L7" s="131">
        <v>4</v>
      </c>
      <c r="M7" s="131">
        <v>5</v>
      </c>
      <c r="N7" s="131">
        <v>6</v>
      </c>
      <c r="O7" s="131">
        <v>3</v>
      </c>
      <c r="P7" s="131">
        <v>4</v>
      </c>
      <c r="Q7" s="131">
        <v>5</v>
      </c>
      <c r="R7" s="131">
        <v>6</v>
      </c>
      <c r="S7" s="131">
        <v>3</v>
      </c>
      <c r="T7" s="131">
        <v>4</v>
      </c>
      <c r="U7" s="131">
        <v>5</v>
      </c>
      <c r="V7" s="131">
        <v>6</v>
      </c>
      <c r="W7" s="47"/>
      <c r="X7" s="47"/>
      <c r="Y7" s="133"/>
      <c r="Z7" s="133"/>
      <c r="AA7" s="133"/>
    </row>
    <row r="8" spans="1:31">
      <c r="A8" s="134">
        <v>1</v>
      </c>
      <c r="B8" s="94" t="s">
        <v>244</v>
      </c>
      <c r="C8" s="93">
        <f>C9+C10</f>
        <v>0</v>
      </c>
      <c r="D8" s="93">
        <f>D9+D10</f>
        <v>0</v>
      </c>
      <c r="E8" s="86">
        <f>D8-C8</f>
        <v>0</v>
      </c>
      <c r="F8" s="86"/>
      <c r="G8" s="93">
        <f>G9+G10</f>
        <v>0</v>
      </c>
      <c r="H8" s="93">
        <f>H9+H10</f>
        <v>0</v>
      </c>
      <c r="I8" s="86">
        <f>H8-G8</f>
        <v>0</v>
      </c>
      <c r="J8" s="86"/>
      <c r="K8" s="86">
        <f>K9+K10+K11</f>
        <v>0</v>
      </c>
      <c r="L8" s="86">
        <f>L9+L10+L11</f>
        <v>0</v>
      </c>
      <c r="M8" s="86">
        <f>L8-K8</f>
        <v>0</v>
      </c>
      <c r="N8" s="86"/>
      <c r="O8" s="86">
        <f>O9+O10+O11</f>
        <v>0</v>
      </c>
      <c r="P8" s="86">
        <f>P9+P10+P11</f>
        <v>0</v>
      </c>
      <c r="Q8" s="285"/>
      <c r="R8" s="86"/>
      <c r="S8" s="86">
        <f>S9+S10+S11</f>
        <v>0</v>
      </c>
      <c r="T8" s="86">
        <f>T9+T10+T11</f>
        <v>0</v>
      </c>
      <c r="U8" s="285"/>
      <c r="V8" s="86"/>
      <c r="W8" s="82"/>
      <c r="X8" s="82"/>
      <c r="Y8" s="84"/>
      <c r="Z8" s="84"/>
      <c r="AA8" s="84"/>
    </row>
    <row r="9" spans="1:31">
      <c r="A9" s="96" t="s">
        <v>338</v>
      </c>
      <c r="B9" s="94" t="s">
        <v>325</v>
      </c>
      <c r="C9" s="93"/>
      <c r="D9" s="93"/>
      <c r="E9" s="86">
        <f t="shared" ref="E9:E28" si="0">D9-C9</f>
        <v>0</v>
      </c>
      <c r="F9" s="86"/>
      <c r="G9" s="93"/>
      <c r="H9" s="93"/>
      <c r="I9" s="86">
        <f t="shared" ref="I9:I29" si="1">H9-G9</f>
        <v>0</v>
      </c>
      <c r="J9" s="86"/>
      <c r="K9" s="86"/>
      <c r="L9" s="86"/>
      <c r="M9" s="86">
        <f t="shared" ref="M9:M29" si="2">L9-K9</f>
        <v>0</v>
      </c>
      <c r="N9" s="86"/>
      <c r="O9" s="86"/>
      <c r="P9" s="86"/>
      <c r="Q9" s="285"/>
      <c r="R9" s="86"/>
      <c r="S9" s="86">
        <f t="shared" ref="S9:T11" si="3">C9+G9+K9+O9</f>
        <v>0</v>
      </c>
      <c r="T9" s="86">
        <f t="shared" si="3"/>
        <v>0</v>
      </c>
      <c r="U9" s="285"/>
      <c r="V9" s="86"/>
      <c r="W9" s="82"/>
      <c r="X9" s="82"/>
      <c r="Y9" s="84"/>
      <c r="Z9" s="84"/>
      <c r="AA9" s="84"/>
    </row>
    <row r="10" spans="1:31" hidden="1">
      <c r="A10" s="96" t="s">
        <v>338</v>
      </c>
      <c r="B10" s="94" t="s">
        <v>326</v>
      </c>
      <c r="C10" s="93"/>
      <c r="D10" s="93"/>
      <c r="E10" s="86">
        <f t="shared" si="0"/>
        <v>0</v>
      </c>
      <c r="F10" s="86"/>
      <c r="G10" s="93"/>
      <c r="H10" s="93"/>
      <c r="I10" s="86">
        <f t="shared" si="1"/>
        <v>0</v>
      </c>
      <c r="J10" s="86"/>
      <c r="K10" s="86"/>
      <c r="L10" s="86"/>
      <c r="M10" s="86">
        <f t="shared" si="2"/>
        <v>0</v>
      </c>
      <c r="N10" s="86"/>
      <c r="O10" s="86"/>
      <c r="P10" s="86"/>
      <c r="Q10" s="285"/>
      <c r="R10" s="86"/>
      <c r="S10" s="86">
        <f t="shared" si="3"/>
        <v>0</v>
      </c>
      <c r="T10" s="86">
        <f t="shared" si="3"/>
        <v>0</v>
      </c>
      <c r="U10" s="285"/>
      <c r="V10" s="86"/>
      <c r="W10" s="82"/>
      <c r="X10" s="82"/>
      <c r="Y10" s="84"/>
      <c r="Z10" s="84"/>
      <c r="AA10" s="84"/>
    </row>
    <row r="11" spans="1:31">
      <c r="A11" s="96" t="s">
        <v>340</v>
      </c>
      <c r="B11" s="94" t="s">
        <v>488</v>
      </c>
      <c r="C11" s="93"/>
      <c r="D11" s="93"/>
      <c r="E11" s="86"/>
      <c r="F11" s="86"/>
      <c r="G11" s="93"/>
      <c r="H11" s="93"/>
      <c r="I11" s="86"/>
      <c r="J11" s="86"/>
      <c r="K11" s="86"/>
      <c r="L11" s="86"/>
      <c r="M11" s="86">
        <f>L11-K11</f>
        <v>0</v>
      </c>
      <c r="N11" s="86"/>
      <c r="O11" s="86"/>
      <c r="P11" s="86"/>
      <c r="Q11" s="285"/>
      <c r="R11" s="86"/>
      <c r="S11" s="86">
        <f t="shared" si="3"/>
        <v>0</v>
      </c>
      <c r="T11" s="86">
        <f t="shared" si="3"/>
        <v>0</v>
      </c>
      <c r="U11" s="285"/>
      <c r="V11" s="86"/>
      <c r="W11" s="82"/>
      <c r="X11" s="82"/>
      <c r="Y11" s="84"/>
      <c r="Z11" s="84"/>
      <c r="AA11" s="84"/>
    </row>
    <row r="12" spans="1:31" ht="37.5">
      <c r="A12" s="96" t="s">
        <v>339</v>
      </c>
      <c r="B12" s="94" t="s">
        <v>327</v>
      </c>
      <c r="C12" s="93">
        <f>C13+C14+C15+C18</f>
        <v>0</v>
      </c>
      <c r="D12" s="93">
        <f>D13+D14+D15+D18</f>
        <v>0</v>
      </c>
      <c r="E12" s="86">
        <f t="shared" si="0"/>
        <v>0</v>
      </c>
      <c r="F12" s="86"/>
      <c r="G12" s="93">
        <f>G13+G14+G15+G18</f>
        <v>0</v>
      </c>
      <c r="H12" s="93">
        <f>H13+H14+H15+H18</f>
        <v>0</v>
      </c>
      <c r="I12" s="86">
        <f t="shared" si="1"/>
        <v>0</v>
      </c>
      <c r="J12" s="86"/>
      <c r="K12" s="86">
        <f>K13+K14+K15+K18</f>
        <v>105</v>
      </c>
      <c r="L12" s="86">
        <f>L13+L14+L15+L18</f>
        <v>70.599999999999994</v>
      </c>
      <c r="M12" s="285">
        <f>L12-K12</f>
        <v>-34.400000000000006</v>
      </c>
      <c r="N12" s="86">
        <f t="shared" ref="N12:N29" si="4">L12/K12*100</f>
        <v>67.238095238095227</v>
      </c>
      <c r="O12" s="86">
        <f>O13+O14+O15+O18</f>
        <v>1884</v>
      </c>
      <c r="P12" s="86">
        <f>P13+P14+P15+P18</f>
        <v>1984.4</v>
      </c>
      <c r="Q12" s="285">
        <f t="shared" ref="Q12:Q18" si="5">P12-O12</f>
        <v>100.40000000000009</v>
      </c>
      <c r="R12" s="86">
        <f t="shared" ref="R12:R18" si="6">P12/O12*100</f>
        <v>105.32908704883228</v>
      </c>
      <c r="S12" s="86">
        <f>S13+S14+S15+S18</f>
        <v>1989</v>
      </c>
      <c r="T12" s="86">
        <f>T13+T14+T15+T18</f>
        <v>2055</v>
      </c>
      <c r="U12" s="285">
        <f t="shared" ref="U12:U29" si="7">T12-S12</f>
        <v>66</v>
      </c>
      <c r="V12" s="86">
        <f t="shared" ref="V12:V29" si="8">T12/S12*100</f>
        <v>103.31825037707392</v>
      </c>
      <c r="W12" s="82"/>
      <c r="X12" s="82"/>
      <c r="Y12" s="84"/>
      <c r="Z12" s="84"/>
      <c r="AA12" s="84"/>
    </row>
    <row r="13" spans="1:31">
      <c r="A13" s="96" t="s">
        <v>341</v>
      </c>
      <c r="B13" s="94" t="s">
        <v>328</v>
      </c>
      <c r="C13" s="93"/>
      <c r="D13" s="93"/>
      <c r="E13" s="86">
        <f t="shared" si="0"/>
        <v>0</v>
      </c>
      <c r="F13" s="86"/>
      <c r="G13" s="93"/>
      <c r="H13" s="93"/>
      <c r="I13" s="86">
        <f t="shared" si="1"/>
        <v>0</v>
      </c>
      <c r="J13" s="86"/>
      <c r="K13" s="86">
        <v>105</v>
      </c>
      <c r="L13" s="86">
        <v>18.600000000000001</v>
      </c>
      <c r="M13" s="285">
        <f>L13-K13</f>
        <v>-86.4</v>
      </c>
      <c r="N13" s="86">
        <f t="shared" si="4"/>
        <v>17.714285714285715</v>
      </c>
      <c r="O13" s="86"/>
      <c r="P13" s="86"/>
      <c r="Q13" s="288">
        <f t="shared" si="5"/>
        <v>0</v>
      </c>
      <c r="R13" s="86"/>
      <c r="S13" s="86">
        <f>C13+G13+K13+O13</f>
        <v>105</v>
      </c>
      <c r="T13" s="86">
        <f>D13+H13+L13+P13</f>
        <v>18.600000000000001</v>
      </c>
      <c r="U13" s="285">
        <f t="shared" si="7"/>
        <v>-86.4</v>
      </c>
      <c r="V13" s="86">
        <f t="shared" si="8"/>
        <v>17.714285714285715</v>
      </c>
      <c r="W13" s="82"/>
      <c r="X13" s="82"/>
      <c r="Y13" s="84"/>
      <c r="Z13" s="84"/>
      <c r="AA13" s="84"/>
    </row>
    <row r="14" spans="1:31">
      <c r="A14" s="96" t="s">
        <v>342</v>
      </c>
      <c r="B14" s="94" t="s">
        <v>329</v>
      </c>
      <c r="C14" s="93"/>
      <c r="D14" s="93"/>
      <c r="E14" s="86">
        <f t="shared" si="0"/>
        <v>0</v>
      </c>
      <c r="F14" s="86"/>
      <c r="G14" s="93"/>
      <c r="H14" s="93"/>
      <c r="I14" s="86">
        <f t="shared" si="1"/>
        <v>0</v>
      </c>
      <c r="J14" s="86"/>
      <c r="K14" s="86"/>
      <c r="L14" s="86"/>
      <c r="M14" s="285">
        <f t="shared" si="2"/>
        <v>0</v>
      </c>
      <c r="N14" s="86"/>
      <c r="O14" s="86">
        <v>1278</v>
      </c>
      <c r="P14" s="86">
        <v>1984.4</v>
      </c>
      <c r="Q14" s="285">
        <f t="shared" si="5"/>
        <v>706.40000000000009</v>
      </c>
      <c r="R14" s="86">
        <f t="shared" si="6"/>
        <v>155.27386541471049</v>
      </c>
      <c r="S14" s="86">
        <f>C14+G14+K14+O14</f>
        <v>1278</v>
      </c>
      <c r="T14" s="86">
        <f>D14+H14+L14+P14</f>
        <v>1984.4</v>
      </c>
      <c r="U14" s="285">
        <f t="shared" si="7"/>
        <v>706.40000000000009</v>
      </c>
      <c r="V14" s="86">
        <f t="shared" si="8"/>
        <v>155.27386541471049</v>
      </c>
      <c r="W14" s="82"/>
      <c r="X14" s="82"/>
      <c r="Y14" s="84"/>
      <c r="Z14" s="84"/>
      <c r="AA14" s="84"/>
    </row>
    <row r="15" spans="1:31" hidden="1">
      <c r="A15" s="96" t="s">
        <v>343</v>
      </c>
      <c r="B15" s="94" t="s">
        <v>330</v>
      </c>
      <c r="C15" s="93">
        <f>C16+C17</f>
        <v>0</v>
      </c>
      <c r="D15" s="93">
        <f>D16+D17</f>
        <v>0</v>
      </c>
      <c r="E15" s="86">
        <f t="shared" si="0"/>
        <v>0</v>
      </c>
      <c r="F15" s="86"/>
      <c r="G15" s="93">
        <f>G16+G17</f>
        <v>0</v>
      </c>
      <c r="H15" s="93">
        <f>H16+H17</f>
        <v>0</v>
      </c>
      <c r="I15" s="86">
        <f t="shared" si="1"/>
        <v>0</v>
      </c>
      <c r="J15" s="86"/>
      <c r="K15" s="86"/>
      <c r="L15" s="86"/>
      <c r="M15" s="86">
        <f t="shared" si="2"/>
        <v>0</v>
      </c>
      <c r="N15" s="86"/>
      <c r="O15" s="86"/>
      <c r="P15" s="86"/>
      <c r="Q15" s="285">
        <f t="shared" si="5"/>
        <v>0</v>
      </c>
      <c r="R15" s="86" t="e">
        <f t="shared" si="6"/>
        <v>#DIV/0!</v>
      </c>
      <c r="S15" s="86">
        <f>S16+S17</f>
        <v>0</v>
      </c>
      <c r="T15" s="86">
        <f>T16+T17</f>
        <v>0</v>
      </c>
      <c r="U15" s="285">
        <f t="shared" si="7"/>
        <v>0</v>
      </c>
      <c r="V15" s="86"/>
      <c r="W15" s="82"/>
      <c r="X15" s="82"/>
      <c r="Y15" s="84"/>
      <c r="Z15" s="84"/>
      <c r="AA15" s="84"/>
    </row>
    <row r="16" spans="1:31" s="104" customFormat="1" hidden="1">
      <c r="A16" s="98" t="s">
        <v>344</v>
      </c>
      <c r="B16" s="99" t="s">
        <v>331</v>
      </c>
      <c r="C16" s="100"/>
      <c r="D16" s="100"/>
      <c r="E16" s="101">
        <f t="shared" si="0"/>
        <v>0</v>
      </c>
      <c r="F16" s="101"/>
      <c r="G16" s="100"/>
      <c r="H16" s="100"/>
      <c r="I16" s="101">
        <f t="shared" si="1"/>
        <v>0</v>
      </c>
      <c r="J16" s="101"/>
      <c r="K16" s="101"/>
      <c r="L16" s="101"/>
      <c r="M16" s="101">
        <f t="shared" si="2"/>
        <v>0</v>
      </c>
      <c r="N16" s="101"/>
      <c r="O16" s="101"/>
      <c r="P16" s="101"/>
      <c r="Q16" s="285">
        <f t="shared" si="5"/>
        <v>0</v>
      </c>
      <c r="R16" s="86" t="e">
        <f t="shared" si="6"/>
        <v>#DIV/0!</v>
      </c>
      <c r="S16" s="101">
        <f t="shared" ref="S16:T18" si="9">C16+G16+K16+O16</f>
        <v>0</v>
      </c>
      <c r="T16" s="101">
        <f t="shared" si="9"/>
        <v>0</v>
      </c>
      <c r="U16" s="285">
        <f t="shared" si="7"/>
        <v>0</v>
      </c>
      <c r="V16" s="101"/>
      <c r="W16" s="102"/>
      <c r="X16" s="102"/>
      <c r="Y16" s="103"/>
      <c r="Z16" s="103"/>
      <c r="AA16" s="103"/>
    </row>
    <row r="17" spans="1:27" s="104" customFormat="1" hidden="1">
      <c r="A17" s="98" t="s">
        <v>345</v>
      </c>
      <c r="B17" s="99" t="s">
        <v>332</v>
      </c>
      <c r="C17" s="100"/>
      <c r="D17" s="100"/>
      <c r="E17" s="101">
        <f t="shared" si="0"/>
        <v>0</v>
      </c>
      <c r="F17" s="101"/>
      <c r="G17" s="100"/>
      <c r="H17" s="100"/>
      <c r="I17" s="101">
        <f t="shared" si="1"/>
        <v>0</v>
      </c>
      <c r="J17" s="101"/>
      <c r="K17" s="101"/>
      <c r="L17" s="101"/>
      <c r="M17" s="101">
        <f t="shared" si="2"/>
        <v>0</v>
      </c>
      <c r="N17" s="101"/>
      <c r="O17" s="101"/>
      <c r="P17" s="101"/>
      <c r="Q17" s="285">
        <f t="shared" si="5"/>
        <v>0</v>
      </c>
      <c r="R17" s="86" t="e">
        <f t="shared" si="6"/>
        <v>#DIV/0!</v>
      </c>
      <c r="S17" s="101">
        <f t="shared" si="9"/>
        <v>0</v>
      </c>
      <c r="T17" s="101">
        <f t="shared" si="9"/>
        <v>0</v>
      </c>
      <c r="U17" s="285">
        <f t="shared" si="7"/>
        <v>0</v>
      </c>
      <c r="V17" s="101"/>
      <c r="W17" s="102"/>
      <c r="X17" s="102"/>
      <c r="Y17" s="103"/>
      <c r="Z17" s="103"/>
      <c r="AA17" s="103"/>
    </row>
    <row r="18" spans="1:27">
      <c r="A18" s="96" t="s">
        <v>343</v>
      </c>
      <c r="B18" s="94" t="s">
        <v>333</v>
      </c>
      <c r="C18" s="93"/>
      <c r="D18" s="93"/>
      <c r="E18" s="86">
        <f t="shared" si="0"/>
        <v>0</v>
      </c>
      <c r="F18" s="86"/>
      <c r="G18" s="93"/>
      <c r="H18" s="93"/>
      <c r="I18" s="86">
        <f t="shared" si="1"/>
        <v>0</v>
      </c>
      <c r="J18" s="86"/>
      <c r="K18" s="86"/>
      <c r="L18" s="86">
        <v>52</v>
      </c>
      <c r="M18" s="86">
        <f t="shared" si="2"/>
        <v>52</v>
      </c>
      <c r="N18" s="86"/>
      <c r="O18" s="86">
        <v>606</v>
      </c>
      <c r="P18" s="86"/>
      <c r="Q18" s="285">
        <f t="shared" si="5"/>
        <v>-606</v>
      </c>
      <c r="R18" s="86">
        <f t="shared" si="6"/>
        <v>0</v>
      </c>
      <c r="S18" s="86">
        <f t="shared" si="9"/>
        <v>606</v>
      </c>
      <c r="T18" s="86">
        <f t="shared" si="9"/>
        <v>52</v>
      </c>
      <c r="U18" s="285">
        <f t="shared" si="7"/>
        <v>-554</v>
      </c>
      <c r="V18" s="86">
        <f t="shared" si="8"/>
        <v>8.5808580858085808</v>
      </c>
      <c r="W18" s="82"/>
      <c r="X18" s="82"/>
      <c r="Y18" s="84"/>
      <c r="Z18" s="84"/>
      <c r="AA18" s="84"/>
    </row>
    <row r="19" spans="1:27" ht="39" customHeight="1">
      <c r="A19" s="96" t="s">
        <v>346</v>
      </c>
      <c r="B19" s="94" t="s">
        <v>334</v>
      </c>
      <c r="C19" s="93">
        <f>C20</f>
        <v>0</v>
      </c>
      <c r="D19" s="93">
        <f>D20</f>
        <v>0</v>
      </c>
      <c r="E19" s="86">
        <f t="shared" si="0"/>
        <v>0</v>
      </c>
      <c r="F19" s="86"/>
      <c r="G19" s="93">
        <f>G20</f>
        <v>0</v>
      </c>
      <c r="H19" s="93">
        <f>H20</f>
        <v>0</v>
      </c>
      <c r="I19" s="86">
        <f t="shared" si="1"/>
        <v>0</v>
      </c>
      <c r="J19" s="86"/>
      <c r="K19" s="86">
        <f>K20</f>
        <v>12</v>
      </c>
      <c r="L19" s="86">
        <f>L20</f>
        <v>15.7</v>
      </c>
      <c r="M19" s="285">
        <f t="shared" si="2"/>
        <v>3.6999999999999993</v>
      </c>
      <c r="N19" s="86">
        <f t="shared" si="4"/>
        <v>130.83333333333334</v>
      </c>
      <c r="O19" s="86">
        <f>O20</f>
        <v>0</v>
      </c>
      <c r="P19" s="86">
        <f>P20</f>
        <v>0</v>
      </c>
      <c r="Q19" s="86">
        <f t="shared" ref="Q19:Q29" si="10">P19-O19</f>
        <v>0</v>
      </c>
      <c r="R19" s="86"/>
      <c r="S19" s="86">
        <f>S20</f>
        <v>12</v>
      </c>
      <c r="T19" s="86">
        <f>T20</f>
        <v>15.7</v>
      </c>
      <c r="U19" s="285">
        <f t="shared" si="7"/>
        <v>3.6999999999999993</v>
      </c>
      <c r="V19" s="86">
        <f t="shared" si="8"/>
        <v>130.83333333333334</v>
      </c>
      <c r="W19" s="82"/>
      <c r="X19" s="82"/>
      <c r="Y19" s="84"/>
      <c r="Z19" s="84"/>
      <c r="AA19" s="84"/>
    </row>
    <row r="20" spans="1:27" ht="37.5">
      <c r="A20" s="96" t="s">
        <v>347</v>
      </c>
      <c r="B20" s="94" t="s">
        <v>335</v>
      </c>
      <c r="C20" s="93"/>
      <c r="D20" s="93"/>
      <c r="E20" s="86">
        <f t="shared" si="0"/>
        <v>0</v>
      </c>
      <c r="F20" s="86"/>
      <c r="G20" s="93"/>
      <c r="H20" s="93"/>
      <c r="I20" s="86">
        <f t="shared" si="1"/>
        <v>0</v>
      </c>
      <c r="J20" s="86"/>
      <c r="K20" s="86">
        <v>12</v>
      </c>
      <c r="L20" s="86">
        <v>15.7</v>
      </c>
      <c r="M20" s="285">
        <f t="shared" si="2"/>
        <v>3.6999999999999993</v>
      </c>
      <c r="N20" s="86">
        <f t="shared" si="4"/>
        <v>130.83333333333334</v>
      </c>
      <c r="O20" s="86"/>
      <c r="P20" s="86"/>
      <c r="Q20" s="86">
        <f t="shared" si="10"/>
        <v>0</v>
      </c>
      <c r="R20" s="86"/>
      <c r="S20" s="86">
        <f>C20+G20+K20+O20</f>
        <v>12</v>
      </c>
      <c r="T20" s="86">
        <f>D20+H20+L20+P20</f>
        <v>15.7</v>
      </c>
      <c r="U20" s="285">
        <f t="shared" si="7"/>
        <v>3.6999999999999993</v>
      </c>
      <c r="V20" s="86">
        <f t="shared" si="8"/>
        <v>130.83333333333334</v>
      </c>
      <c r="W20" s="82"/>
      <c r="X20" s="82"/>
      <c r="Y20" s="84"/>
      <c r="Z20" s="84"/>
      <c r="AA20" s="84"/>
    </row>
    <row r="21" spans="1:27" ht="37.5">
      <c r="A21" s="96" t="s">
        <v>348</v>
      </c>
      <c r="B21" s="94" t="s">
        <v>245</v>
      </c>
      <c r="C21" s="93">
        <f>C22</f>
        <v>0</v>
      </c>
      <c r="D21" s="93">
        <f>D22</f>
        <v>0</v>
      </c>
      <c r="E21" s="86">
        <f t="shared" si="0"/>
        <v>0</v>
      </c>
      <c r="F21" s="86"/>
      <c r="G21" s="93">
        <f>G22</f>
        <v>0</v>
      </c>
      <c r="H21" s="93">
        <f>H22</f>
        <v>0</v>
      </c>
      <c r="I21" s="86">
        <f t="shared" si="1"/>
        <v>0</v>
      </c>
      <c r="J21" s="86"/>
      <c r="K21" s="86">
        <f>K22</f>
        <v>539</v>
      </c>
      <c r="L21" s="86">
        <f>L22</f>
        <v>154.19999999999999</v>
      </c>
      <c r="M21" s="285">
        <f t="shared" si="2"/>
        <v>-384.8</v>
      </c>
      <c r="N21" s="86">
        <f t="shared" si="4"/>
        <v>28.608534322820034</v>
      </c>
      <c r="O21" s="86">
        <f>O22</f>
        <v>0</v>
      </c>
      <c r="P21" s="86">
        <f>P22</f>
        <v>0</v>
      </c>
      <c r="Q21" s="86">
        <f t="shared" si="10"/>
        <v>0</v>
      </c>
      <c r="R21" s="86"/>
      <c r="S21" s="86">
        <f>S22</f>
        <v>539</v>
      </c>
      <c r="T21" s="86">
        <f>T22</f>
        <v>154.19999999999999</v>
      </c>
      <c r="U21" s="285">
        <f t="shared" si="7"/>
        <v>-384.8</v>
      </c>
      <c r="V21" s="86">
        <f t="shared" si="8"/>
        <v>28.608534322820034</v>
      </c>
      <c r="W21" s="82"/>
      <c r="X21" s="82"/>
      <c r="Y21" s="84"/>
      <c r="Z21" s="84"/>
      <c r="AA21" s="84"/>
    </row>
    <row r="22" spans="1:27">
      <c r="A22" s="96" t="s">
        <v>349</v>
      </c>
      <c r="B22" s="300" t="s">
        <v>336</v>
      </c>
      <c r="C22" s="93"/>
      <c r="D22" s="93"/>
      <c r="E22" s="86">
        <f t="shared" si="0"/>
        <v>0</v>
      </c>
      <c r="F22" s="86"/>
      <c r="G22" s="93"/>
      <c r="H22" s="93"/>
      <c r="I22" s="86">
        <f t="shared" si="1"/>
        <v>0</v>
      </c>
      <c r="J22" s="86"/>
      <c r="K22" s="86">
        <v>539</v>
      </c>
      <c r="L22" s="86">
        <v>154.19999999999999</v>
      </c>
      <c r="M22" s="285">
        <f t="shared" si="2"/>
        <v>-384.8</v>
      </c>
      <c r="N22" s="86">
        <f t="shared" si="4"/>
        <v>28.608534322820034</v>
      </c>
      <c r="O22" s="86"/>
      <c r="P22" s="86"/>
      <c r="Q22" s="86">
        <f t="shared" si="10"/>
        <v>0</v>
      </c>
      <c r="R22" s="86"/>
      <c r="S22" s="86">
        <f>C22+G22+K22+O22</f>
        <v>539</v>
      </c>
      <c r="T22" s="86">
        <f>D22+H22+L22+P22</f>
        <v>154.19999999999999</v>
      </c>
      <c r="U22" s="285">
        <f t="shared" si="7"/>
        <v>-384.8</v>
      </c>
      <c r="V22" s="86">
        <f t="shared" si="8"/>
        <v>28.608534322820034</v>
      </c>
      <c r="W22" s="82"/>
      <c r="X22" s="82"/>
      <c r="Y22" s="84"/>
      <c r="Z22" s="84"/>
      <c r="AA22" s="84"/>
    </row>
    <row r="23" spans="1:27" ht="57.75" customHeight="1">
      <c r="A23" s="96" t="s">
        <v>350</v>
      </c>
      <c r="B23" s="94" t="s">
        <v>337</v>
      </c>
      <c r="C23" s="93">
        <f>C24</f>
        <v>0</v>
      </c>
      <c r="D23" s="93">
        <f>D24</f>
        <v>0</v>
      </c>
      <c r="E23" s="86">
        <f t="shared" si="0"/>
        <v>0</v>
      </c>
      <c r="F23" s="86"/>
      <c r="G23" s="93">
        <f>G24</f>
        <v>0</v>
      </c>
      <c r="H23" s="93">
        <f>H24</f>
        <v>0</v>
      </c>
      <c r="I23" s="86">
        <f t="shared" si="1"/>
        <v>0</v>
      </c>
      <c r="J23" s="86"/>
      <c r="K23" s="86">
        <f>K24</f>
        <v>765</v>
      </c>
      <c r="L23" s="86">
        <f>L24</f>
        <v>0</v>
      </c>
      <c r="M23" s="285">
        <f t="shared" si="2"/>
        <v>-765</v>
      </c>
      <c r="N23" s="86">
        <f t="shared" si="4"/>
        <v>0</v>
      </c>
      <c r="O23" s="86">
        <f>O24</f>
        <v>535</v>
      </c>
      <c r="P23" s="86">
        <f>P24</f>
        <v>1946.8</v>
      </c>
      <c r="Q23" s="285">
        <f t="shared" si="10"/>
        <v>1411.8</v>
      </c>
      <c r="R23" s="86"/>
      <c r="S23" s="86">
        <f>S24</f>
        <v>1300</v>
      </c>
      <c r="T23" s="86">
        <f>T24</f>
        <v>1946.8</v>
      </c>
      <c r="U23" s="285">
        <f t="shared" si="7"/>
        <v>646.79999999999995</v>
      </c>
      <c r="V23" s="86">
        <f t="shared" si="8"/>
        <v>149.75384615384615</v>
      </c>
      <c r="W23" s="82"/>
      <c r="X23" s="82"/>
      <c r="Y23" s="84"/>
      <c r="Z23" s="84"/>
      <c r="AA23" s="84"/>
    </row>
    <row r="24" spans="1:27" ht="37.5" customHeight="1">
      <c r="A24" s="96" t="s">
        <v>351</v>
      </c>
      <c r="B24" s="95" t="s">
        <v>624</v>
      </c>
      <c r="C24" s="93"/>
      <c r="D24" s="93"/>
      <c r="E24" s="86">
        <f t="shared" si="0"/>
        <v>0</v>
      </c>
      <c r="F24" s="86"/>
      <c r="G24" s="93"/>
      <c r="H24" s="93"/>
      <c r="I24" s="86">
        <f t="shared" si="1"/>
        <v>0</v>
      </c>
      <c r="J24" s="86"/>
      <c r="K24" s="86">
        <v>765</v>
      </c>
      <c r="L24" s="86"/>
      <c r="M24" s="285">
        <f t="shared" si="2"/>
        <v>-765</v>
      </c>
      <c r="N24" s="86">
        <f t="shared" si="4"/>
        <v>0</v>
      </c>
      <c r="O24" s="86">
        <v>535</v>
      </c>
      <c r="P24" s="86">
        <v>1946.8</v>
      </c>
      <c r="Q24" s="285">
        <f t="shared" si="10"/>
        <v>1411.8</v>
      </c>
      <c r="R24" s="86"/>
      <c r="S24" s="86">
        <f>C24+G24+K24+O24</f>
        <v>1300</v>
      </c>
      <c r="T24" s="86">
        <f>D24+H24+L24+P24</f>
        <v>1946.8</v>
      </c>
      <c r="U24" s="285">
        <f t="shared" si="7"/>
        <v>646.79999999999995</v>
      </c>
      <c r="V24" s="86">
        <f t="shared" si="8"/>
        <v>149.75384615384615</v>
      </c>
      <c r="W24" s="82"/>
      <c r="X24" s="82"/>
      <c r="Y24" s="84"/>
      <c r="Z24" s="84"/>
      <c r="AA24" s="84"/>
    </row>
    <row r="25" spans="1:27" ht="18.75" customHeight="1">
      <c r="A25" s="96" t="s">
        <v>389</v>
      </c>
      <c r="B25" s="129" t="s">
        <v>390</v>
      </c>
      <c r="C25" s="93">
        <f>C26+C27+C28</f>
        <v>0</v>
      </c>
      <c r="D25" s="93">
        <f>D26+D27+D28</f>
        <v>0</v>
      </c>
      <c r="E25" s="86">
        <f t="shared" si="0"/>
        <v>0</v>
      </c>
      <c r="F25" s="86"/>
      <c r="G25" s="93">
        <f>G26+G27+G28</f>
        <v>0</v>
      </c>
      <c r="H25" s="93">
        <f>H26+H27+H28</f>
        <v>0</v>
      </c>
      <c r="I25" s="86">
        <f t="shared" si="1"/>
        <v>0</v>
      </c>
      <c r="J25" s="86"/>
      <c r="K25" s="86">
        <f>K26+K27+K28</f>
        <v>1506</v>
      </c>
      <c r="L25" s="86">
        <f>L26+L27+L28</f>
        <v>211</v>
      </c>
      <c r="M25" s="285">
        <f t="shared" si="2"/>
        <v>-1295</v>
      </c>
      <c r="N25" s="86">
        <f t="shared" si="4"/>
        <v>14.010624169986718</v>
      </c>
      <c r="O25" s="86">
        <f>O26+O27+O28</f>
        <v>2515</v>
      </c>
      <c r="P25" s="86">
        <f>P26+P27+P28</f>
        <v>0</v>
      </c>
      <c r="Q25" s="285">
        <f t="shared" si="10"/>
        <v>-2515</v>
      </c>
      <c r="R25" s="86"/>
      <c r="S25" s="86">
        <f>S26+S27+S28</f>
        <v>4021</v>
      </c>
      <c r="T25" s="86">
        <f>T26+T27+T28</f>
        <v>211</v>
      </c>
      <c r="U25" s="285">
        <f t="shared" si="7"/>
        <v>-3810</v>
      </c>
      <c r="V25" s="86">
        <f t="shared" si="8"/>
        <v>5.2474508828649586</v>
      </c>
      <c r="W25" s="82"/>
      <c r="X25" s="82"/>
      <c r="Y25" s="84"/>
      <c r="Z25" s="84"/>
      <c r="AA25" s="84"/>
    </row>
    <row r="26" spans="1:27" ht="60" customHeight="1">
      <c r="A26" s="96" t="s">
        <v>391</v>
      </c>
      <c r="B26" s="95" t="s">
        <v>625</v>
      </c>
      <c r="C26" s="93"/>
      <c r="D26" s="93"/>
      <c r="E26" s="86">
        <f t="shared" si="0"/>
        <v>0</v>
      </c>
      <c r="F26" s="86"/>
      <c r="G26" s="93"/>
      <c r="H26" s="93"/>
      <c r="I26" s="86">
        <f t="shared" si="1"/>
        <v>0</v>
      </c>
      <c r="J26" s="86"/>
      <c r="K26" s="86">
        <v>1506</v>
      </c>
      <c r="L26" s="86">
        <v>211</v>
      </c>
      <c r="M26" s="285">
        <f t="shared" si="2"/>
        <v>-1295</v>
      </c>
      <c r="N26" s="86">
        <f t="shared" si="4"/>
        <v>14.010624169986718</v>
      </c>
      <c r="O26" s="86">
        <v>2515</v>
      </c>
      <c r="P26" s="86"/>
      <c r="Q26" s="285">
        <f t="shared" si="10"/>
        <v>-2515</v>
      </c>
      <c r="R26" s="86"/>
      <c r="S26" s="86">
        <f t="shared" ref="S26:T28" si="11">C26+G26+K26+O26</f>
        <v>4021</v>
      </c>
      <c r="T26" s="86">
        <f t="shared" si="11"/>
        <v>211</v>
      </c>
      <c r="U26" s="285">
        <f t="shared" si="7"/>
        <v>-3810</v>
      </c>
      <c r="V26" s="86">
        <f t="shared" si="8"/>
        <v>5.2474508828649586</v>
      </c>
      <c r="W26" s="82"/>
      <c r="X26" s="82"/>
      <c r="Y26" s="84"/>
      <c r="Z26" s="84"/>
      <c r="AA26" s="84"/>
    </row>
    <row r="27" spans="1:27" ht="18.75" hidden="1" customHeight="1">
      <c r="A27" s="96"/>
      <c r="B27" s="129"/>
      <c r="C27" s="93"/>
      <c r="D27" s="93"/>
      <c r="E27" s="86">
        <f t="shared" si="0"/>
        <v>0</v>
      </c>
      <c r="F27" s="86"/>
      <c r="G27" s="93"/>
      <c r="H27" s="93"/>
      <c r="I27" s="86">
        <f t="shared" si="1"/>
        <v>0</v>
      </c>
      <c r="J27" s="86"/>
      <c r="K27" s="86"/>
      <c r="L27" s="86"/>
      <c r="M27" s="285">
        <f t="shared" si="2"/>
        <v>0</v>
      </c>
      <c r="N27" s="86"/>
      <c r="O27" s="86"/>
      <c r="P27" s="86"/>
      <c r="Q27" s="285">
        <f t="shared" si="10"/>
        <v>0</v>
      </c>
      <c r="R27" s="86"/>
      <c r="S27" s="86">
        <f t="shared" si="11"/>
        <v>0</v>
      </c>
      <c r="T27" s="86">
        <f t="shared" si="11"/>
        <v>0</v>
      </c>
      <c r="U27" s="285">
        <f t="shared" si="7"/>
        <v>0</v>
      </c>
      <c r="V27" s="86"/>
      <c r="W27" s="82"/>
      <c r="X27" s="82"/>
      <c r="Y27" s="84"/>
      <c r="Z27" s="84"/>
      <c r="AA27" s="84"/>
    </row>
    <row r="28" spans="1:27" ht="38.25" hidden="1" customHeight="1">
      <c r="A28" s="96"/>
      <c r="B28" s="129"/>
      <c r="C28" s="93"/>
      <c r="D28" s="93"/>
      <c r="E28" s="86">
        <f t="shared" si="0"/>
        <v>0</v>
      </c>
      <c r="F28" s="86"/>
      <c r="G28" s="93"/>
      <c r="H28" s="93"/>
      <c r="I28" s="86">
        <f t="shared" si="1"/>
        <v>0</v>
      </c>
      <c r="J28" s="86"/>
      <c r="K28" s="86"/>
      <c r="L28" s="86"/>
      <c r="M28" s="285">
        <f t="shared" si="2"/>
        <v>0</v>
      </c>
      <c r="N28" s="86"/>
      <c r="O28" s="86"/>
      <c r="P28" s="86"/>
      <c r="Q28" s="285">
        <f t="shared" si="10"/>
        <v>0</v>
      </c>
      <c r="R28" s="86"/>
      <c r="S28" s="86">
        <f t="shared" si="11"/>
        <v>0</v>
      </c>
      <c r="T28" s="86">
        <f t="shared" si="11"/>
        <v>0</v>
      </c>
      <c r="U28" s="285">
        <f t="shared" si="7"/>
        <v>0</v>
      </c>
      <c r="V28" s="86"/>
      <c r="W28" s="82"/>
      <c r="X28" s="82"/>
      <c r="Y28" s="84"/>
      <c r="Z28" s="84"/>
      <c r="AA28" s="84"/>
    </row>
    <row r="29" spans="1:27">
      <c r="A29" s="490" t="s">
        <v>51</v>
      </c>
      <c r="B29" s="490"/>
      <c r="C29" s="93">
        <f>C8+C12+C19+C21+C23+C25</f>
        <v>0</v>
      </c>
      <c r="D29" s="93">
        <f>D8+D12+D19+D21+D23+D25</f>
        <v>0</v>
      </c>
      <c r="E29" s="86">
        <f>D29-C29</f>
        <v>0</v>
      </c>
      <c r="F29" s="86"/>
      <c r="G29" s="93">
        <f>G8+G12+G19+G21+G23+G25</f>
        <v>0</v>
      </c>
      <c r="H29" s="93">
        <f>H8+H12+H19+H21+H23+H25</f>
        <v>0</v>
      </c>
      <c r="I29" s="86">
        <f t="shared" si="1"/>
        <v>0</v>
      </c>
      <c r="J29" s="86"/>
      <c r="K29" s="86">
        <f>K8+K12+K19+K21+K23+K25</f>
        <v>2927</v>
      </c>
      <c r="L29" s="86">
        <f>L8+L12+L19+L21+L23+L25</f>
        <v>451.5</v>
      </c>
      <c r="M29" s="285">
        <f t="shared" si="2"/>
        <v>-2475.5</v>
      </c>
      <c r="N29" s="86">
        <f t="shared" si="4"/>
        <v>15.425350187905707</v>
      </c>
      <c r="O29" s="86">
        <f>O8+O12+O19+O21+O23+O25</f>
        <v>4934</v>
      </c>
      <c r="P29" s="86">
        <f>P8+P12+P19+P21+P23+P25</f>
        <v>3931.2</v>
      </c>
      <c r="Q29" s="285">
        <f t="shared" si="10"/>
        <v>-1002.8000000000002</v>
      </c>
      <c r="R29" s="86">
        <f>P29/O29*100</f>
        <v>79.675719497365222</v>
      </c>
      <c r="S29" s="86">
        <f>S8+S12+S19+S21+S23+S25</f>
        <v>7861</v>
      </c>
      <c r="T29" s="86">
        <f>T8+T12+T19+T21+T23+T25</f>
        <v>4382.7</v>
      </c>
      <c r="U29" s="285">
        <f t="shared" si="7"/>
        <v>-3478.3</v>
      </c>
      <c r="V29" s="86">
        <f t="shared" si="8"/>
        <v>55.752448797862861</v>
      </c>
      <c r="W29" s="82"/>
      <c r="X29" s="82"/>
      <c r="Y29" s="84"/>
      <c r="Z29" s="84"/>
      <c r="AA29" s="84"/>
    </row>
    <row r="30" spans="1:27">
      <c r="A30" s="491" t="s">
        <v>52</v>
      </c>
      <c r="B30" s="492"/>
      <c r="C30" s="93">
        <f>C29/S29*100</f>
        <v>0</v>
      </c>
      <c r="D30" s="93"/>
      <c r="E30" s="86"/>
      <c r="F30" s="86"/>
      <c r="G30" s="93">
        <f>G29/S29*100</f>
        <v>0</v>
      </c>
      <c r="H30" s="93"/>
      <c r="I30" s="86"/>
      <c r="J30" s="86"/>
      <c r="K30" s="86">
        <f>K29/S29*100</f>
        <v>37.234448543442312</v>
      </c>
      <c r="L30" s="86">
        <f>L29/T29*100</f>
        <v>10.30186871106852</v>
      </c>
      <c r="M30" s="86"/>
      <c r="N30" s="86"/>
      <c r="O30" s="86">
        <f>O29/S29*100</f>
        <v>62.765551456557688</v>
      </c>
      <c r="P30" s="86">
        <f>P29/T29*100</f>
        <v>89.698131288931478</v>
      </c>
      <c r="Q30" s="86"/>
      <c r="R30" s="86"/>
      <c r="S30" s="86">
        <v>100</v>
      </c>
      <c r="T30" s="86">
        <v>100</v>
      </c>
      <c r="U30" s="86"/>
      <c r="V30" s="86"/>
      <c r="W30" s="82"/>
      <c r="X30" s="82"/>
      <c r="Y30" s="84"/>
      <c r="Z30" s="84"/>
      <c r="AA30" s="84"/>
    </row>
    <row r="31" spans="1:27" ht="22.5" customHeight="1">
      <c r="A31" s="13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7" ht="23.25" customHeight="1">
      <c r="A32" s="13"/>
      <c r="B32" s="349" t="s">
        <v>702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31" ht="23.25" customHeight="1">
      <c r="A33" s="13"/>
      <c r="B33" s="13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31" ht="15" customHeight="1">
      <c r="A34" s="13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31" s="29" customFormat="1" ht="18.75" customHeight="1">
      <c r="B35" s="318" t="s">
        <v>223</v>
      </c>
    </row>
    <row r="36" spans="1:31" s="72" customFormat="1" ht="15" customHeight="1">
      <c r="A36" s="137"/>
      <c r="B36" s="137"/>
      <c r="C36" s="137"/>
      <c r="D36" s="137"/>
      <c r="E36" s="137"/>
      <c r="F36" s="137"/>
      <c r="G36" s="137"/>
      <c r="H36" s="137"/>
      <c r="I36" s="137"/>
      <c r="K36" s="137"/>
      <c r="AB36" s="71" t="s">
        <v>199</v>
      </c>
      <c r="AD36" s="71"/>
    </row>
    <row r="37" spans="1:31" s="73" customFormat="1" ht="18.75" customHeight="1">
      <c r="A37" s="390" t="s">
        <v>165</v>
      </c>
      <c r="B37" s="393" t="s">
        <v>166</v>
      </c>
      <c r="C37" s="393" t="s">
        <v>167</v>
      </c>
      <c r="D37" s="393"/>
      <c r="E37" s="393" t="s">
        <v>168</v>
      </c>
      <c r="F37" s="393"/>
      <c r="G37" s="393" t="s">
        <v>176</v>
      </c>
      <c r="H37" s="393"/>
      <c r="I37" s="393" t="s">
        <v>386</v>
      </c>
      <c r="J37" s="393"/>
      <c r="K37" s="392" t="s">
        <v>621</v>
      </c>
      <c r="L37" s="392"/>
      <c r="M37" s="392"/>
      <c r="N37" s="392"/>
      <c r="O37" s="392"/>
      <c r="P37" s="392"/>
      <c r="Q37" s="392"/>
      <c r="R37" s="392"/>
      <c r="S37" s="392"/>
      <c r="T37" s="392"/>
      <c r="U37" s="393" t="s">
        <v>169</v>
      </c>
      <c r="V37" s="393"/>
      <c r="W37" s="393"/>
      <c r="X37" s="393"/>
      <c r="Y37" s="393" t="s">
        <v>170</v>
      </c>
      <c r="Z37" s="393"/>
      <c r="AA37" s="393"/>
      <c r="AB37" s="393"/>
      <c r="AC37" s="47"/>
      <c r="AD37" s="47"/>
      <c r="AE37" s="47"/>
    </row>
    <row r="38" spans="1:31" s="73" customFormat="1" ht="18.75" customHeight="1">
      <c r="A38" s="390"/>
      <c r="B38" s="393"/>
      <c r="C38" s="393"/>
      <c r="D38" s="393"/>
      <c r="E38" s="393"/>
      <c r="F38" s="393"/>
      <c r="G38" s="393"/>
      <c r="H38" s="393"/>
      <c r="I38" s="393"/>
      <c r="J38" s="393"/>
      <c r="K38" s="393" t="s">
        <v>171</v>
      </c>
      <c r="L38" s="393"/>
      <c r="M38" s="393" t="s">
        <v>172</v>
      </c>
      <c r="N38" s="393"/>
      <c r="O38" s="393" t="s">
        <v>173</v>
      </c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47"/>
      <c r="AD38" s="47"/>
      <c r="AE38" s="47"/>
    </row>
    <row r="39" spans="1:31" s="74" customFormat="1" ht="122.25" customHeight="1">
      <c r="A39" s="390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 t="s">
        <v>157</v>
      </c>
      <c r="P39" s="393"/>
      <c r="Q39" s="393" t="s">
        <v>200</v>
      </c>
      <c r="R39" s="393"/>
      <c r="S39" s="393" t="s">
        <v>174</v>
      </c>
      <c r="T39" s="393"/>
      <c r="U39" s="393"/>
      <c r="V39" s="393"/>
      <c r="W39" s="393"/>
      <c r="X39" s="393"/>
      <c r="Y39" s="393"/>
      <c r="Z39" s="393"/>
      <c r="AA39" s="393"/>
      <c r="AB39" s="393"/>
      <c r="AC39" s="47"/>
      <c r="AD39" s="47"/>
      <c r="AE39" s="47"/>
    </row>
    <row r="40" spans="1:31" s="73" customFormat="1" ht="15.95" customHeight="1">
      <c r="A40" s="130">
        <v>1</v>
      </c>
      <c r="B40" s="131">
        <v>2</v>
      </c>
      <c r="C40" s="393">
        <v>3</v>
      </c>
      <c r="D40" s="393"/>
      <c r="E40" s="393">
        <v>4</v>
      </c>
      <c r="F40" s="393"/>
      <c r="G40" s="393">
        <v>5</v>
      </c>
      <c r="H40" s="393"/>
      <c r="I40" s="393">
        <v>6</v>
      </c>
      <c r="J40" s="393"/>
      <c r="K40" s="426">
        <v>7</v>
      </c>
      <c r="L40" s="427"/>
      <c r="M40" s="426">
        <v>8</v>
      </c>
      <c r="N40" s="427"/>
      <c r="O40" s="393">
        <v>9</v>
      </c>
      <c r="P40" s="393"/>
      <c r="Q40" s="390">
        <v>10</v>
      </c>
      <c r="R40" s="390"/>
      <c r="S40" s="393">
        <v>11</v>
      </c>
      <c r="T40" s="393"/>
      <c r="U40" s="393">
        <v>12</v>
      </c>
      <c r="V40" s="393"/>
      <c r="W40" s="393"/>
      <c r="X40" s="393"/>
      <c r="Y40" s="393">
        <v>13</v>
      </c>
      <c r="Z40" s="393"/>
      <c r="AA40" s="393"/>
      <c r="AB40" s="393"/>
      <c r="AC40" s="47"/>
      <c r="AD40" s="47"/>
    </row>
    <row r="41" spans="1:31" s="298" customFormat="1" ht="18.75" customHeight="1">
      <c r="A41" s="315"/>
      <c r="B41" s="296"/>
      <c r="C41" s="497"/>
      <c r="D41" s="498"/>
      <c r="E41" s="497"/>
      <c r="F41" s="498"/>
      <c r="G41" s="497"/>
      <c r="H41" s="498"/>
      <c r="I41" s="497"/>
      <c r="J41" s="498"/>
      <c r="K41" s="497">
        <f>M41</f>
        <v>0</v>
      </c>
      <c r="L41" s="498"/>
      <c r="M41" s="497">
        <f>O41+Q41+S41</f>
        <v>0</v>
      </c>
      <c r="N41" s="498"/>
      <c r="O41" s="497"/>
      <c r="P41" s="498"/>
      <c r="Q41" s="503"/>
      <c r="R41" s="504"/>
      <c r="S41" s="497"/>
      <c r="T41" s="498"/>
      <c r="U41" s="499"/>
      <c r="V41" s="500"/>
      <c r="W41" s="500"/>
      <c r="X41" s="501"/>
      <c r="Y41" s="497"/>
      <c r="Z41" s="502"/>
      <c r="AA41" s="502"/>
      <c r="AB41" s="498"/>
      <c r="AC41" s="297"/>
      <c r="AD41" s="297"/>
    </row>
    <row r="42" spans="1:31" s="73" customFormat="1" ht="18.75" customHeight="1">
      <c r="A42" s="510" t="s">
        <v>175</v>
      </c>
      <c r="B42" s="511"/>
      <c r="C42" s="511"/>
      <c r="D42" s="512"/>
      <c r="E42" s="393">
        <f>E41</f>
        <v>0</v>
      </c>
      <c r="F42" s="393"/>
      <c r="G42" s="393"/>
      <c r="H42" s="393"/>
      <c r="I42" s="393">
        <f>I41</f>
        <v>0</v>
      </c>
      <c r="J42" s="393"/>
      <c r="K42" s="426">
        <f>K41</f>
        <v>0</v>
      </c>
      <c r="L42" s="427"/>
      <c r="M42" s="426">
        <f>M41</f>
        <v>0</v>
      </c>
      <c r="N42" s="427"/>
      <c r="O42" s="393">
        <f>O41</f>
        <v>0</v>
      </c>
      <c r="P42" s="393"/>
      <c r="Q42" s="390"/>
      <c r="R42" s="390"/>
      <c r="S42" s="393">
        <f>S41</f>
        <v>0</v>
      </c>
      <c r="T42" s="393"/>
      <c r="U42" s="506"/>
      <c r="V42" s="506"/>
      <c r="W42" s="506"/>
      <c r="X42" s="506"/>
      <c r="Y42" s="506"/>
      <c r="Z42" s="506"/>
      <c r="AA42" s="506"/>
      <c r="AB42" s="506"/>
      <c r="AC42" s="111"/>
      <c r="AD42" s="111"/>
    </row>
    <row r="43" spans="1:31" ht="15" customHeight="1">
      <c r="A43" s="13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31" ht="15" customHeight="1">
      <c r="A44" s="13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31" ht="15" customHeight="1">
      <c r="A45" s="13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5" customHeight="1">
      <c r="A46" s="13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31" s="170" customFormat="1" ht="27.75" customHeight="1">
      <c r="B47" s="507" t="s">
        <v>606</v>
      </c>
      <c r="C47" s="507"/>
      <c r="D47" s="507"/>
      <c r="E47" s="507"/>
      <c r="F47" s="115"/>
      <c r="H47" s="112"/>
      <c r="I47" s="112"/>
      <c r="J47" s="112"/>
      <c r="K47" s="112"/>
      <c r="L47" s="508" t="s">
        <v>375</v>
      </c>
      <c r="M47" s="508"/>
      <c r="N47" s="508"/>
      <c r="O47" s="508"/>
      <c r="P47" s="113"/>
      <c r="U47" s="114"/>
      <c r="V47" s="509" t="s">
        <v>638</v>
      </c>
      <c r="W47" s="509"/>
      <c r="X47" s="509"/>
      <c r="Y47" s="509"/>
    </row>
    <row r="48" spans="1:31" s="3" customFormat="1">
      <c r="B48" s="411" t="s">
        <v>607</v>
      </c>
      <c r="C48" s="411"/>
      <c r="D48" s="411"/>
      <c r="E48" s="411"/>
      <c r="F48" s="63"/>
      <c r="G48" s="150"/>
      <c r="H48" s="150"/>
      <c r="I48" s="150"/>
      <c r="J48" s="150"/>
      <c r="K48" s="150"/>
      <c r="L48" s="505" t="s">
        <v>72</v>
      </c>
      <c r="M48" s="505"/>
      <c r="N48" s="505"/>
      <c r="O48" s="505"/>
      <c r="P48" s="107"/>
      <c r="Q48" s="150"/>
      <c r="R48" s="150"/>
      <c r="S48" s="150"/>
      <c r="U48" s="63"/>
      <c r="V48" s="388" t="s">
        <v>114</v>
      </c>
      <c r="W48" s="388"/>
      <c r="X48" s="388"/>
      <c r="Y48" s="388"/>
      <c r="Z48" s="150"/>
    </row>
    <row r="49" spans="2:21">
      <c r="B49" s="26"/>
      <c r="C49" s="26"/>
      <c r="D49" s="26"/>
      <c r="E49" s="26"/>
      <c r="F49" s="26"/>
      <c r="G49" s="29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2:2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>
      <c r="B52" s="27"/>
    </row>
    <row r="55" spans="2:21" ht="19.5">
      <c r="B55" s="28"/>
    </row>
    <row r="56" spans="2:21" ht="19.5">
      <c r="B56" s="28"/>
    </row>
    <row r="57" spans="2:21" ht="19.5">
      <c r="B57" s="28"/>
    </row>
    <row r="58" spans="2:21" ht="19.5">
      <c r="B58" s="28"/>
    </row>
    <row r="59" spans="2:21" ht="19.5">
      <c r="B59" s="28"/>
    </row>
    <row r="60" spans="2:21" ht="19.5">
      <c r="B60" s="28"/>
    </row>
    <row r="61" spans="2:21" ht="19.5">
      <c r="B61" s="28"/>
    </row>
  </sheetData>
  <mergeCells count="78">
    <mergeCell ref="B48:E48"/>
    <mergeCell ref="L48:O48"/>
    <mergeCell ref="V48:Y48"/>
    <mergeCell ref="O42:P42"/>
    <mergeCell ref="Q42:R42"/>
    <mergeCell ref="S42:T42"/>
    <mergeCell ref="U42:X42"/>
    <mergeCell ref="Y42:AB42"/>
    <mergeCell ref="B47:E47"/>
    <mergeCell ref="L47:O47"/>
    <mergeCell ref="V47:Y47"/>
    <mergeCell ref="A42:D42"/>
    <mergeCell ref="E42:F42"/>
    <mergeCell ref="G42:H42"/>
    <mergeCell ref="I42:J42"/>
    <mergeCell ref="K42:L42"/>
    <mergeCell ref="M42:N42"/>
    <mergeCell ref="M41:N41"/>
    <mergeCell ref="O41:P41"/>
    <mergeCell ref="Q41:R41"/>
    <mergeCell ref="S41:T41"/>
    <mergeCell ref="U41:X41"/>
    <mergeCell ref="Y41:AB41"/>
    <mergeCell ref="O40:P40"/>
    <mergeCell ref="Q40:R40"/>
    <mergeCell ref="S40:T40"/>
    <mergeCell ref="U40:X40"/>
    <mergeCell ref="Y40:AB40"/>
    <mergeCell ref="C41:D41"/>
    <mergeCell ref="E41:F41"/>
    <mergeCell ref="G41:H41"/>
    <mergeCell ref="I41:J41"/>
    <mergeCell ref="K41:L41"/>
    <mergeCell ref="C40:D40"/>
    <mergeCell ref="E40:F40"/>
    <mergeCell ref="G40:H40"/>
    <mergeCell ref="I40:J40"/>
    <mergeCell ref="K40:L40"/>
    <mergeCell ref="M40:N40"/>
    <mergeCell ref="I37:J39"/>
    <mergeCell ref="K37:T37"/>
    <mergeCell ref="U37:X39"/>
    <mergeCell ref="Y37:AB39"/>
    <mergeCell ref="K38:L39"/>
    <mergeCell ref="M38:N39"/>
    <mergeCell ref="O38:T38"/>
    <mergeCell ref="O39:P39"/>
    <mergeCell ref="Q39:R39"/>
    <mergeCell ref="S39:T39"/>
    <mergeCell ref="S5:S6"/>
    <mergeCell ref="T5:T6"/>
    <mergeCell ref="U5:V5"/>
    <mergeCell ref="A29:B29"/>
    <mergeCell ref="A30:B30"/>
    <mergeCell ref="A4:A6"/>
    <mergeCell ref="B4:B6"/>
    <mergeCell ref="Q5:R5"/>
    <mergeCell ref="S4:V4"/>
    <mergeCell ref="C5:C6"/>
    <mergeCell ref="D5:D6"/>
    <mergeCell ref="E5:F5"/>
    <mergeCell ref="G5:G6"/>
    <mergeCell ref="H5:H6"/>
    <mergeCell ref="I5:J5"/>
    <mergeCell ref="K5:K6"/>
    <mergeCell ref="C4:F4"/>
    <mergeCell ref="G4:J4"/>
    <mergeCell ref="K4:N4"/>
    <mergeCell ref="A37:A39"/>
    <mergeCell ref="B37:B39"/>
    <mergeCell ref="C37:D39"/>
    <mergeCell ref="E37:F39"/>
    <mergeCell ref="G37:H39"/>
    <mergeCell ref="O4:R4"/>
    <mergeCell ref="O5:O6"/>
    <mergeCell ref="P5:P6"/>
    <mergeCell ref="L5:L6"/>
    <mergeCell ref="M5:N5"/>
  </mergeCells>
  <pageMargins left="0.35433070866141736" right="0.19685039370078741" top="0.62992125984251968" bottom="0.39370078740157483" header="0.31496062992125984" footer="0.31496062992125984"/>
  <pageSetup paperSize="9" scale="45" orientation="landscape" verticalDpi="1200" r:id="rId1"/>
  <headerFooter alignWithMargins="0">
    <oddHeader>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фінзвіт - зведені показники</vt:lpstr>
      <vt:lpstr>І розділ</vt:lpstr>
      <vt:lpstr>ІІ розділ </vt:lpstr>
      <vt:lpstr>ІІІ розділ</vt:lpstr>
      <vt:lpstr>ІV розділ</vt:lpstr>
      <vt:lpstr>V розділ</vt:lpstr>
      <vt:lpstr>VІ.І розділ</vt:lpstr>
      <vt:lpstr>VІ.ІІ розділ</vt:lpstr>
      <vt:lpstr>'V розділ'!Заголовки_для_печати</vt:lpstr>
      <vt:lpstr>'І розділ'!Заголовки_для_печати</vt:lpstr>
      <vt:lpstr>'ІІ розділ '!Заголовки_для_печати</vt:lpstr>
      <vt:lpstr>'ІІІ розділ'!Заголовки_для_печати</vt:lpstr>
      <vt:lpstr>'фінзвіт - зведені показники'!Заголовки_для_печати</vt:lpstr>
      <vt:lpstr>'V розділ'!Область_печати</vt:lpstr>
      <vt:lpstr>'VІ.І розділ'!Область_печати</vt:lpstr>
      <vt:lpstr>'VІ.ІІ розділ'!Область_печати</vt:lpstr>
      <vt:lpstr>'І розділ'!Область_печати</vt:lpstr>
      <vt:lpstr>'ІV розділ'!Область_печати</vt:lpstr>
      <vt:lpstr>'ІІ розділ '!Область_печати</vt:lpstr>
      <vt:lpstr>'ІІІ розділ'!Область_печати</vt:lpstr>
      <vt:lpstr>'фінзвіт - зведені показники'!Область_печати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Назаренко Тетяна Миколаївна</cp:lastModifiedBy>
  <cp:lastPrinted>2016-10-28T05:59:58Z</cp:lastPrinted>
  <dcterms:created xsi:type="dcterms:W3CDTF">2003-03-13T16:00:22Z</dcterms:created>
  <dcterms:modified xsi:type="dcterms:W3CDTF">2016-10-30T16:17:05Z</dcterms:modified>
</cp:coreProperties>
</file>