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ФП 2016\ЗВІТИ ПРО ВИКОНАННЯ ФП 2016\ЗВІТ ПРО ВИКОНАННЯ ФП за 2016 РІК\МОНОПОЛІСТИ (11)\МОРЕ (8)\Октябрьск\"/>
    </mc:Choice>
  </mc:AlternateContent>
  <bookViews>
    <workbookView xWindow="210" yWindow="75" windowWidth="12000" windowHeight="9540" tabRatio="915" activeTab="7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інфо_2'!$A$1:$AF$117</definedName>
    <definedName name="_xlnm.Print_Area" localSheetId="1">'I. Фін результат'!$A$1:$I$153</definedName>
    <definedName name="_xlnm.Print_Area" localSheetId="4">'IV. Кап. інвестиції'!$A$1:$H$17</definedName>
    <definedName name="_xlnm.Print_Area" localSheetId="2">'ІІ. Розр. з бюджетом'!$A$1:$H$57</definedName>
    <definedName name="_xlnm.Print_Area" localSheetId="3">'ІІІ. Рух грош. коштів'!$A$1:$H$100</definedName>
    <definedName name="_xlnm.Print_Area" localSheetId="0">'Осн. фін. пок.'!$A$1:$H$172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AB33" i="9" l="1"/>
  <c r="AB34" i="9"/>
  <c r="AB35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9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6" i="9"/>
  <c r="AB77" i="9"/>
  <c r="AB78" i="9"/>
  <c r="AB79" i="9"/>
  <c r="AB80" i="9"/>
  <c r="AB81" i="9"/>
  <c r="AB82" i="9"/>
  <c r="AB84" i="9"/>
  <c r="AB85" i="9"/>
  <c r="AB86" i="9"/>
  <c r="AB87" i="9"/>
  <c r="AB88" i="9"/>
  <c r="AB89" i="9"/>
  <c r="AB90" i="9"/>
  <c r="AB91" i="9"/>
  <c r="AB92" i="9"/>
  <c r="X33" i="9"/>
  <c r="X34" i="9"/>
  <c r="X35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9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6" i="9"/>
  <c r="X77" i="9"/>
  <c r="X78" i="9"/>
  <c r="X79" i="9"/>
  <c r="X80" i="9"/>
  <c r="X81" i="9"/>
  <c r="X82" i="9"/>
  <c r="X84" i="9"/>
  <c r="X85" i="9"/>
  <c r="X86" i="9"/>
  <c r="X87" i="9"/>
  <c r="X88" i="9"/>
  <c r="X89" i="9"/>
  <c r="X90" i="9"/>
  <c r="X91" i="9"/>
  <c r="X92" i="9"/>
  <c r="T33" i="9"/>
  <c r="T34" i="9"/>
  <c r="T35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P33" i="9"/>
  <c r="P34" i="9"/>
  <c r="P35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O33" i="9"/>
  <c r="O34" i="9"/>
  <c r="O35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R32" i="9"/>
  <c r="Q32" i="9"/>
  <c r="M32" i="9"/>
  <c r="N32" i="9"/>
  <c r="O32" i="9" l="1"/>
  <c r="T32" i="9"/>
  <c r="P32" i="9"/>
  <c r="G37" i="19"/>
  <c r="G38" i="19"/>
  <c r="F19" i="19" l="1"/>
  <c r="F41" i="18" l="1"/>
  <c r="E41" i="18"/>
  <c r="D41" i="18"/>
  <c r="G51" i="18"/>
  <c r="H51" i="18"/>
  <c r="V83" i="9" l="1"/>
  <c r="V75" i="9"/>
  <c r="AC82" i="9"/>
  <c r="AD82" i="9"/>
  <c r="AF82" i="9" s="1"/>
  <c r="AA82" i="9"/>
  <c r="W82" i="9"/>
  <c r="S82" i="9"/>
  <c r="AE82" i="9" l="1"/>
  <c r="AC56" i="9" l="1"/>
  <c r="AD56" i="9"/>
  <c r="AA56" i="9"/>
  <c r="S56" i="9"/>
  <c r="V36" i="9"/>
  <c r="W56" i="9"/>
  <c r="U32" i="9"/>
  <c r="V32" i="9"/>
  <c r="AC35" i="9"/>
  <c r="AD35" i="9"/>
  <c r="AA35" i="9"/>
  <c r="W35" i="9"/>
  <c r="S35" i="9"/>
  <c r="X32" i="9" l="1"/>
  <c r="AF35" i="9"/>
  <c r="AE56" i="9"/>
  <c r="AF56" i="9"/>
  <c r="AE35" i="9"/>
  <c r="F6" i="3"/>
  <c r="G85" i="2" l="1"/>
  <c r="F16" i="19" l="1"/>
  <c r="S73" i="9"/>
  <c r="W73" i="9"/>
  <c r="AA73" i="9"/>
  <c r="AC73" i="9"/>
  <c r="AD73" i="9"/>
  <c r="Z83" i="9"/>
  <c r="Y83" i="9"/>
  <c r="AA79" i="9"/>
  <c r="Z75" i="9"/>
  <c r="AA76" i="9"/>
  <c r="AA77" i="9"/>
  <c r="AA78" i="9"/>
  <c r="AA80" i="9"/>
  <c r="AA81" i="9"/>
  <c r="AA84" i="9"/>
  <c r="AA85" i="9"/>
  <c r="AA86" i="9"/>
  <c r="AA87" i="9"/>
  <c r="AA88" i="9"/>
  <c r="AA89" i="9"/>
  <c r="AA90" i="9"/>
  <c r="AA91" i="9"/>
  <c r="AA92" i="9"/>
  <c r="S83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4" i="9"/>
  <c r="Z60" i="9"/>
  <c r="Y60" i="9"/>
  <c r="Y58" i="9" s="1"/>
  <c r="V60" i="9"/>
  <c r="U60" i="9"/>
  <c r="U58" i="9" s="1"/>
  <c r="AA33" i="9"/>
  <c r="Z32" i="9"/>
  <c r="Y32" i="9"/>
  <c r="Z36" i="9"/>
  <c r="Y36" i="9"/>
  <c r="AA52" i="9"/>
  <c r="AA53" i="9"/>
  <c r="AA54" i="9"/>
  <c r="AA55" i="9"/>
  <c r="AA57" i="9"/>
  <c r="AA59" i="9"/>
  <c r="AC61" i="9"/>
  <c r="AD61" i="9"/>
  <c r="AC62" i="9"/>
  <c r="AD62" i="9"/>
  <c r="AC63" i="9"/>
  <c r="AD63" i="9"/>
  <c r="AC64" i="9"/>
  <c r="AD64" i="9"/>
  <c r="AC65" i="9"/>
  <c r="AD65" i="9"/>
  <c r="AC66" i="9"/>
  <c r="AD66" i="9"/>
  <c r="AC67" i="9"/>
  <c r="AD67" i="9"/>
  <c r="AC68" i="9"/>
  <c r="AD68" i="9"/>
  <c r="AC69" i="9"/>
  <c r="AD69" i="9"/>
  <c r="AC70" i="9"/>
  <c r="AD70" i="9"/>
  <c r="AC71" i="9"/>
  <c r="AD71" i="9"/>
  <c r="AC72" i="9"/>
  <c r="AD72" i="9"/>
  <c r="AC74" i="9"/>
  <c r="AD74" i="9"/>
  <c r="W61" i="9"/>
  <c r="W62" i="9"/>
  <c r="W63" i="9"/>
  <c r="W64" i="9"/>
  <c r="W65" i="9"/>
  <c r="W66" i="9"/>
  <c r="W67" i="9"/>
  <c r="W68" i="9"/>
  <c r="W69" i="9"/>
  <c r="W70" i="9"/>
  <c r="W71" i="9"/>
  <c r="W72" i="9"/>
  <c r="W74" i="9"/>
  <c r="S61" i="9"/>
  <c r="S62" i="9"/>
  <c r="S63" i="9"/>
  <c r="S64" i="9"/>
  <c r="S65" i="9"/>
  <c r="S66" i="9"/>
  <c r="S67" i="9"/>
  <c r="S68" i="9"/>
  <c r="S69" i="9"/>
  <c r="S70" i="9"/>
  <c r="S71" i="9"/>
  <c r="S72" i="9"/>
  <c r="S74" i="9"/>
  <c r="AC90" i="9"/>
  <c r="AD90" i="9"/>
  <c r="AC91" i="9"/>
  <c r="AD91" i="9"/>
  <c r="AC92" i="9"/>
  <c r="AD92" i="9"/>
  <c r="AC81" i="9"/>
  <c r="AD81" i="9"/>
  <c r="AD33" i="9"/>
  <c r="AC33" i="9"/>
  <c r="AC52" i="9"/>
  <c r="AD52" i="9"/>
  <c r="AC53" i="9"/>
  <c r="AD53" i="9"/>
  <c r="AC54" i="9"/>
  <c r="AD54" i="9"/>
  <c r="AC55" i="9"/>
  <c r="AD55" i="9"/>
  <c r="U36" i="9"/>
  <c r="X36" i="9" s="1"/>
  <c r="U75" i="9"/>
  <c r="X75" i="9" s="1"/>
  <c r="U83" i="9"/>
  <c r="X83" i="9" s="1"/>
  <c r="S90" i="9"/>
  <c r="S91" i="9"/>
  <c r="S92" i="9"/>
  <c r="W90" i="9"/>
  <c r="W91" i="9"/>
  <c r="W92" i="9"/>
  <c r="S81" i="9"/>
  <c r="W81" i="9"/>
  <c r="S52" i="9"/>
  <c r="S53" i="9"/>
  <c r="S54" i="9"/>
  <c r="S55" i="9"/>
  <c r="W52" i="9"/>
  <c r="W53" i="9"/>
  <c r="W54" i="9"/>
  <c r="W55" i="9"/>
  <c r="S33" i="9"/>
  <c r="W33" i="9"/>
  <c r="AB83" i="9" l="1"/>
  <c r="AF33" i="9"/>
  <c r="AF55" i="9"/>
  <c r="AF53" i="9"/>
  <c r="AF92" i="9"/>
  <c r="AF90" i="9"/>
  <c r="AF74" i="9"/>
  <c r="AF71" i="9"/>
  <c r="AF69" i="9"/>
  <c r="AF67" i="9"/>
  <c r="AF65" i="9"/>
  <c r="AF63" i="9"/>
  <c r="AF61" i="9"/>
  <c r="AB32" i="9"/>
  <c r="Z58" i="9"/>
  <c r="AB58" i="9" s="1"/>
  <c r="AB60" i="9"/>
  <c r="AF54" i="9"/>
  <c r="AF52" i="9"/>
  <c r="AF81" i="9"/>
  <c r="AF91" i="9"/>
  <c r="AF72" i="9"/>
  <c r="AF70" i="9"/>
  <c r="AF68" i="9"/>
  <c r="AF66" i="9"/>
  <c r="AF64" i="9"/>
  <c r="AF62" i="9"/>
  <c r="AA60" i="9"/>
  <c r="AB36" i="9"/>
  <c r="AF73" i="9"/>
  <c r="V58" i="9"/>
  <c r="X58" i="9" s="1"/>
  <c r="X60" i="9"/>
  <c r="AE73" i="9"/>
  <c r="AE61" i="9"/>
  <c r="AE71" i="9"/>
  <c r="AE65" i="9"/>
  <c r="AE63" i="9"/>
  <c r="AE33" i="9"/>
  <c r="AA83" i="9"/>
  <c r="Y75" i="9"/>
  <c r="AA75" i="9" s="1"/>
  <c r="AE91" i="9"/>
  <c r="AE81" i="9"/>
  <c r="AE69" i="9"/>
  <c r="AE67" i="9"/>
  <c r="AE74" i="9"/>
  <c r="AE70" i="9"/>
  <c r="AE62" i="9"/>
  <c r="AE66" i="9"/>
  <c r="AE92" i="9"/>
  <c r="AE90" i="9"/>
  <c r="AE53" i="9"/>
  <c r="AE72" i="9"/>
  <c r="AE68" i="9"/>
  <c r="AE64" i="9"/>
  <c r="AE55" i="9"/>
  <c r="AE52" i="9"/>
  <c r="AE54" i="9"/>
  <c r="AA58" i="9" l="1"/>
  <c r="AB75" i="9"/>
  <c r="C70" i="18"/>
  <c r="D70" i="18"/>
  <c r="D19" i="18"/>
  <c r="G136" i="14" l="1"/>
  <c r="AD83" i="9"/>
  <c r="AC83" i="9"/>
  <c r="AF83" i="9" l="1"/>
  <c r="AE83" i="9"/>
  <c r="W83" i="9"/>
  <c r="G83" i="2"/>
  <c r="H83" i="2"/>
  <c r="E75" i="2"/>
  <c r="S39" i="9" l="1"/>
  <c r="S40" i="9"/>
  <c r="S41" i="9"/>
  <c r="S42" i="9"/>
  <c r="S43" i="9"/>
  <c r="S44" i="9"/>
  <c r="S45" i="9"/>
  <c r="S46" i="9"/>
  <c r="S47" i="9"/>
  <c r="S48" i="9"/>
  <c r="S49" i="9"/>
  <c r="S50" i="9"/>
  <c r="S51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S76" i="9"/>
  <c r="S77" i="9"/>
  <c r="S78" i="9"/>
  <c r="S79" i="9"/>
  <c r="S80" i="9"/>
  <c r="S84" i="9"/>
  <c r="S85" i="9"/>
  <c r="S86" i="9"/>
  <c r="S87" i="9"/>
  <c r="S88" i="9"/>
  <c r="S89" i="9"/>
  <c r="AC57" i="9"/>
  <c r="AC46" i="9"/>
  <c r="AC39" i="9"/>
  <c r="AD39" i="9"/>
  <c r="AC40" i="9"/>
  <c r="AD40" i="9"/>
  <c r="AC43" i="9"/>
  <c r="AD43" i="9"/>
  <c r="AC44" i="9"/>
  <c r="AD44" i="9"/>
  <c r="AC45" i="9"/>
  <c r="AD45" i="9"/>
  <c r="AD46" i="9"/>
  <c r="AC47" i="9"/>
  <c r="AD47" i="9"/>
  <c r="AC48" i="9"/>
  <c r="AD48" i="9"/>
  <c r="AC49" i="9"/>
  <c r="AD49" i="9"/>
  <c r="AC50" i="9"/>
  <c r="AD50" i="9"/>
  <c r="AC51" i="9"/>
  <c r="AD51" i="9"/>
  <c r="AD57" i="9"/>
  <c r="AC59" i="9"/>
  <c r="AD59" i="9"/>
  <c r="AC60" i="9"/>
  <c r="AD60" i="9"/>
  <c r="AC77" i="9"/>
  <c r="AD77" i="9"/>
  <c r="AC80" i="9"/>
  <c r="AD80" i="9"/>
  <c r="AC84" i="9"/>
  <c r="AD84" i="9"/>
  <c r="AC87" i="9"/>
  <c r="AD87" i="9"/>
  <c r="AC88" i="9"/>
  <c r="AD88" i="9"/>
  <c r="AC89" i="9"/>
  <c r="AD89" i="9"/>
  <c r="W88" i="9"/>
  <c r="W77" i="9"/>
  <c r="W51" i="9"/>
  <c r="W46" i="9"/>
  <c r="AF89" i="9" l="1"/>
  <c r="AF87" i="9"/>
  <c r="AF80" i="9"/>
  <c r="AF60" i="9"/>
  <c r="AF45" i="9"/>
  <c r="AF43" i="9"/>
  <c r="AF39" i="9"/>
  <c r="AF57" i="9"/>
  <c r="AF88" i="9"/>
  <c r="AF84" i="9"/>
  <c r="AF77" i="9"/>
  <c r="AF59" i="9"/>
  <c r="AF44" i="9"/>
  <c r="AF40" i="9"/>
  <c r="AF51" i="9"/>
  <c r="AF49" i="9"/>
  <c r="AF47" i="9"/>
  <c r="AF50" i="9"/>
  <c r="AF48" i="9"/>
  <c r="AF46" i="9"/>
  <c r="AE46" i="9"/>
  <c r="AE57" i="9"/>
  <c r="AE50" i="9"/>
  <c r="AE43" i="9"/>
  <c r="AE60" i="9"/>
  <c r="AE84" i="9"/>
  <c r="AE59" i="9"/>
  <c r="AE89" i="9"/>
  <c r="AE88" i="9"/>
  <c r="AE77" i="9"/>
  <c r="AE45" i="9"/>
  <c r="AE48" i="9"/>
  <c r="AE40" i="9"/>
  <c r="AE51" i="9"/>
  <c r="AE47" i="9"/>
  <c r="AE44" i="9"/>
  <c r="AE39" i="9"/>
  <c r="AE49" i="9"/>
  <c r="AE87" i="9"/>
  <c r="AE80" i="9"/>
  <c r="W43" i="9" l="1"/>
  <c r="F24" i="10" l="1"/>
  <c r="I24" i="10"/>
  <c r="F25" i="10"/>
  <c r="I25" i="10"/>
  <c r="F26" i="10"/>
  <c r="I26" i="10"/>
  <c r="C25" i="10"/>
  <c r="C26" i="10"/>
  <c r="C24" i="10"/>
  <c r="L16" i="10"/>
  <c r="W39" i="9" l="1"/>
  <c r="D45" i="10" l="1"/>
  <c r="E86" i="18"/>
  <c r="E84" i="18"/>
  <c r="E78" i="18"/>
  <c r="E76" i="18" s="1"/>
  <c r="E70" i="18"/>
  <c r="E65" i="18" s="1"/>
  <c r="E60" i="18"/>
  <c r="E53" i="18"/>
  <c r="E38" i="18"/>
  <c r="E28" i="18"/>
  <c r="E19" i="18"/>
  <c r="E15" i="18"/>
  <c r="E11" i="18"/>
  <c r="E47" i="19"/>
  <c r="E40" i="19"/>
  <c r="E33" i="19"/>
  <c r="G110" i="2"/>
  <c r="H110" i="2"/>
  <c r="G114" i="2"/>
  <c r="H114" i="2"/>
  <c r="G115" i="2"/>
  <c r="H115" i="2"/>
  <c r="G119" i="2"/>
  <c r="H119" i="2"/>
  <c r="G120" i="2"/>
  <c r="H120" i="2"/>
  <c r="G123" i="2"/>
  <c r="G124" i="2"/>
  <c r="G125" i="2"/>
  <c r="F86" i="18"/>
  <c r="F84" i="18" s="1"/>
  <c r="F78" i="18"/>
  <c r="F76" i="18" s="1"/>
  <c r="F70" i="18"/>
  <c r="F65" i="18" s="1"/>
  <c r="F60" i="18"/>
  <c r="F53" i="18"/>
  <c r="F38" i="18"/>
  <c r="F28" i="18"/>
  <c r="F19" i="18"/>
  <c r="F15" i="18"/>
  <c r="F11" i="18"/>
  <c r="F49" i="19"/>
  <c r="F47" i="19"/>
  <c r="F43" i="19" s="1"/>
  <c r="F40" i="19"/>
  <c r="F36" i="19" s="1"/>
  <c r="F33" i="19"/>
  <c r="F24" i="19" s="1"/>
  <c r="F8" i="19"/>
  <c r="E141" i="2"/>
  <c r="F141" i="2"/>
  <c r="F138" i="2"/>
  <c r="F137" i="2"/>
  <c r="F136" i="2"/>
  <c r="F135" i="2"/>
  <c r="F134" i="2"/>
  <c r="F118" i="2"/>
  <c r="F116" i="2" s="1"/>
  <c r="F113" i="2"/>
  <c r="F111" i="2" s="1"/>
  <c r="F92" i="2"/>
  <c r="F86" i="2" s="1"/>
  <c r="F75" i="2"/>
  <c r="F72" i="2" s="1"/>
  <c r="F69" i="2"/>
  <c r="F62" i="2" s="1"/>
  <c r="F56" i="2"/>
  <c r="F34" i="2" s="1"/>
  <c r="F16" i="2"/>
  <c r="F8" i="2" s="1"/>
  <c r="F33" i="2" s="1"/>
  <c r="K49" i="10"/>
  <c r="L49" i="10"/>
  <c r="G45" i="10"/>
  <c r="C19" i="10"/>
  <c r="H7" i="3"/>
  <c r="G21" i="19"/>
  <c r="H21" i="19"/>
  <c r="G50" i="19"/>
  <c r="G48" i="19"/>
  <c r="H48" i="19"/>
  <c r="D47" i="19"/>
  <c r="C47" i="19"/>
  <c r="G41" i="19"/>
  <c r="H41" i="19"/>
  <c r="G42" i="19"/>
  <c r="H42" i="19"/>
  <c r="D40" i="19"/>
  <c r="C40" i="19"/>
  <c r="C36" i="19" s="1"/>
  <c r="G32" i="19"/>
  <c r="H32" i="19"/>
  <c r="G34" i="19"/>
  <c r="H34" i="19"/>
  <c r="G35" i="19"/>
  <c r="H35" i="19"/>
  <c r="D33" i="19"/>
  <c r="C33" i="19"/>
  <c r="D19" i="19"/>
  <c r="E19" i="19"/>
  <c r="C19" i="19"/>
  <c r="G18" i="19"/>
  <c r="H18" i="19"/>
  <c r="D16" i="19"/>
  <c r="E16" i="19"/>
  <c r="C16" i="19"/>
  <c r="G17" i="19"/>
  <c r="H17" i="19"/>
  <c r="G21" i="2"/>
  <c r="H21" i="2"/>
  <c r="C86" i="14"/>
  <c r="C87" i="14"/>
  <c r="E86" i="14"/>
  <c r="F86" i="14"/>
  <c r="E87" i="14"/>
  <c r="F87" i="14"/>
  <c r="E88" i="14"/>
  <c r="F88" i="14"/>
  <c r="F32" i="18" l="1"/>
  <c r="F25" i="18" s="1"/>
  <c r="F129" i="2"/>
  <c r="F130" i="2"/>
  <c r="F52" i="19"/>
  <c r="F92" i="18"/>
  <c r="E92" i="18"/>
  <c r="E32" i="18"/>
  <c r="E25" i="18" s="1"/>
  <c r="E7" i="18"/>
  <c r="F7" i="18"/>
  <c r="F105" i="2"/>
  <c r="E74" i="18"/>
  <c r="F74" i="18"/>
  <c r="G47" i="19"/>
  <c r="H47" i="19"/>
  <c r="G83" i="18"/>
  <c r="H83" i="18"/>
  <c r="G71" i="18"/>
  <c r="H71" i="18"/>
  <c r="G72" i="18"/>
  <c r="H72" i="18"/>
  <c r="G73" i="18"/>
  <c r="H73" i="18"/>
  <c r="G54" i="18"/>
  <c r="H54" i="18"/>
  <c r="G55" i="18"/>
  <c r="H55" i="18"/>
  <c r="G56" i="18"/>
  <c r="H56" i="18"/>
  <c r="G57" i="18"/>
  <c r="H57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G48" i="18"/>
  <c r="H48" i="18"/>
  <c r="G49" i="18"/>
  <c r="H49" i="18"/>
  <c r="G50" i="18"/>
  <c r="H50" i="18"/>
  <c r="C53" i="18"/>
  <c r="C41" i="18"/>
  <c r="C11" i="18"/>
  <c r="C19" i="18"/>
  <c r="D53" i="18"/>
  <c r="D28" i="18"/>
  <c r="D38" i="18"/>
  <c r="D32" i="18" s="1"/>
  <c r="D25" i="18" l="1"/>
  <c r="E58" i="18"/>
  <c r="E93" i="18" s="1"/>
  <c r="E96" i="18" s="1"/>
  <c r="F58" i="18"/>
  <c r="F93" i="18" s="1"/>
  <c r="F96" i="18" s="1"/>
  <c r="F121" i="2"/>
  <c r="F126" i="2" s="1"/>
  <c r="F22" i="19" s="1"/>
  <c r="F133" i="2"/>
  <c r="F139" i="2" s="1"/>
  <c r="G20" i="18"/>
  <c r="H20" i="18"/>
  <c r="G21" i="18"/>
  <c r="H21" i="18"/>
  <c r="G22" i="18"/>
  <c r="H22" i="18"/>
  <c r="G23" i="18"/>
  <c r="H23" i="18"/>
  <c r="D65" i="18"/>
  <c r="G12" i="18" l="1"/>
  <c r="H12" i="18"/>
  <c r="G13" i="18"/>
  <c r="H13" i="18"/>
  <c r="D11" i="18"/>
  <c r="G20" i="19" l="1"/>
  <c r="H20" i="19"/>
  <c r="D8" i="19"/>
  <c r="C136" i="2" l="1"/>
  <c r="C135" i="2"/>
  <c r="D135" i="2"/>
  <c r="D136" i="2"/>
  <c r="G140" i="14" l="1"/>
  <c r="H140" i="14"/>
  <c r="H146" i="14"/>
  <c r="E142" i="14" l="1"/>
  <c r="D142" i="14"/>
  <c r="W50" i="9" l="1"/>
  <c r="W47" i="9"/>
  <c r="C160" i="14" l="1"/>
  <c r="D71" i="14"/>
  <c r="E71" i="14"/>
  <c r="F71" i="14"/>
  <c r="C71" i="14"/>
  <c r="D65" i="14"/>
  <c r="E65" i="14"/>
  <c r="F65" i="14"/>
  <c r="C65" i="14"/>
  <c r="D64" i="14"/>
  <c r="E64" i="14"/>
  <c r="F64" i="14"/>
  <c r="C64" i="14"/>
  <c r="D63" i="14"/>
  <c r="E63" i="14"/>
  <c r="F63" i="14"/>
  <c r="C63" i="14"/>
  <c r="D62" i="14"/>
  <c r="E62" i="14"/>
  <c r="F62" i="14"/>
  <c r="C62" i="14"/>
  <c r="G24" i="18"/>
  <c r="H24" i="18"/>
  <c r="G71" i="2"/>
  <c r="H71" i="2"/>
  <c r="G17" i="2"/>
  <c r="H17" i="2"/>
  <c r="G18" i="2"/>
  <c r="H18" i="2"/>
  <c r="G19" i="2"/>
  <c r="H19" i="2"/>
  <c r="G20" i="2"/>
  <c r="H20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57" i="2"/>
  <c r="H57" i="2"/>
  <c r="G58" i="2"/>
  <c r="H58" i="2"/>
  <c r="G59" i="2"/>
  <c r="H59" i="2"/>
  <c r="G60" i="2"/>
  <c r="H60" i="2"/>
  <c r="G61" i="2"/>
  <c r="H61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4" i="2"/>
  <c r="H84" i="2"/>
  <c r="H85" i="2"/>
  <c r="E72" i="2"/>
  <c r="G96" i="2" l="1"/>
  <c r="H96" i="2"/>
  <c r="G93" i="2"/>
  <c r="H93" i="2"/>
  <c r="G94" i="2"/>
  <c r="H94" i="2"/>
  <c r="G95" i="2"/>
  <c r="H95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D92" i="2"/>
  <c r="G70" i="2"/>
  <c r="H70" i="2"/>
  <c r="W45" i="9" l="1"/>
  <c r="AC78" i="9" l="1"/>
  <c r="AD78" i="9"/>
  <c r="AF78" i="9" l="1"/>
  <c r="AE78" i="9"/>
  <c r="W78" i="9"/>
  <c r="H36" i="2" l="1"/>
  <c r="C113" i="2"/>
  <c r="C92" i="2"/>
  <c r="C86" i="2" s="1"/>
  <c r="N93" i="9" l="1"/>
  <c r="R93" i="9"/>
  <c r="Q93" i="9"/>
  <c r="M93" i="9"/>
  <c r="W89" i="9"/>
  <c r="W87" i="9"/>
  <c r="W86" i="9"/>
  <c r="AD85" i="9"/>
  <c r="AC85" i="9"/>
  <c r="W84" i="9"/>
  <c r="W80" i="9"/>
  <c r="W79" i="9"/>
  <c r="W76" i="9"/>
  <c r="AD75" i="9"/>
  <c r="AC75" i="9"/>
  <c r="S75" i="9"/>
  <c r="W60" i="9"/>
  <c r="S60" i="9"/>
  <c r="W59" i="9"/>
  <c r="S59" i="9"/>
  <c r="AD58" i="9"/>
  <c r="AC58" i="9"/>
  <c r="S58" i="9"/>
  <c r="O93" i="9"/>
  <c r="W57" i="9"/>
  <c r="S57" i="9"/>
  <c r="W49" i="9"/>
  <c r="W48" i="9"/>
  <c r="W44" i="9"/>
  <c r="AD42" i="9"/>
  <c r="AC42" i="9"/>
  <c r="W42" i="9"/>
  <c r="AD41" i="9"/>
  <c r="AC41" i="9"/>
  <c r="W41" i="9"/>
  <c r="W40" i="9"/>
  <c r="AD38" i="9"/>
  <c r="AC38" i="9"/>
  <c r="AA38" i="9"/>
  <c r="W38" i="9"/>
  <c r="S38" i="9"/>
  <c r="AD37" i="9"/>
  <c r="AC37" i="9"/>
  <c r="AA37" i="9"/>
  <c r="W37" i="9"/>
  <c r="S37" i="9"/>
  <c r="R36" i="9"/>
  <c r="Q36" i="9"/>
  <c r="N36" i="9"/>
  <c r="M36" i="9"/>
  <c r="AD34" i="9"/>
  <c r="AC34" i="9"/>
  <c r="AA34" i="9"/>
  <c r="W34" i="9"/>
  <c r="S34" i="9"/>
  <c r="Y93" i="9"/>
  <c r="U93" i="9"/>
  <c r="D141" i="2"/>
  <c r="C141" i="2"/>
  <c r="D118" i="2"/>
  <c r="E118" i="2"/>
  <c r="C118" i="2"/>
  <c r="D113" i="2"/>
  <c r="E113" i="2"/>
  <c r="C111" i="2"/>
  <c r="E92" i="2"/>
  <c r="G106" i="2"/>
  <c r="H106" i="2"/>
  <c r="C75" i="2"/>
  <c r="C72" i="2" s="1"/>
  <c r="D69" i="2"/>
  <c r="D62" i="2" s="1"/>
  <c r="E69" i="2"/>
  <c r="C69" i="2"/>
  <c r="D56" i="2"/>
  <c r="D34" i="2" s="1"/>
  <c r="E56" i="2"/>
  <c r="C56" i="2"/>
  <c r="D75" i="2"/>
  <c r="D16" i="2"/>
  <c r="E16" i="2"/>
  <c r="C16" i="2"/>
  <c r="AF75" i="9" l="1"/>
  <c r="AF85" i="9"/>
  <c r="AF34" i="9"/>
  <c r="T36" i="9"/>
  <c r="AF37" i="9"/>
  <c r="AF42" i="9"/>
  <c r="P36" i="9"/>
  <c r="O36" i="9"/>
  <c r="AF38" i="9"/>
  <c r="AF41" i="9"/>
  <c r="AF58" i="9"/>
  <c r="G113" i="2"/>
  <c r="H113" i="2"/>
  <c r="V93" i="9"/>
  <c r="F127" i="14" s="1"/>
  <c r="Z93" i="9"/>
  <c r="AB93" i="9" s="1"/>
  <c r="AC36" i="9"/>
  <c r="AE58" i="9"/>
  <c r="AE75" i="9"/>
  <c r="AE85" i="9"/>
  <c r="S93" i="9"/>
  <c r="T93" i="9"/>
  <c r="P93" i="9"/>
  <c r="E127" i="14"/>
  <c r="W32" i="9"/>
  <c r="AE34" i="9"/>
  <c r="S36" i="9"/>
  <c r="AA36" i="9"/>
  <c r="AE38" i="9"/>
  <c r="AE41" i="9"/>
  <c r="AC86" i="9"/>
  <c r="S32" i="9"/>
  <c r="AA32" i="9"/>
  <c r="W36" i="9"/>
  <c r="AE37" i="9"/>
  <c r="AE42" i="9"/>
  <c r="AC76" i="9"/>
  <c r="W85" i="9"/>
  <c r="AC32" i="9"/>
  <c r="AD76" i="9"/>
  <c r="W58" i="9"/>
  <c r="W75" i="9"/>
  <c r="AD32" i="9"/>
  <c r="AF32" i="9" s="1"/>
  <c r="AD86" i="9"/>
  <c r="AF86" i="9" s="1"/>
  <c r="AD36" i="9"/>
  <c r="AF36" i="9" s="1"/>
  <c r="E137" i="14"/>
  <c r="H138" i="14"/>
  <c r="G138" i="14"/>
  <c r="T110" i="9"/>
  <c r="R110" i="9"/>
  <c r="P110" i="9"/>
  <c r="N103" i="9"/>
  <c r="N104" i="9"/>
  <c r="N105" i="9"/>
  <c r="N106" i="9"/>
  <c r="N107" i="9"/>
  <c r="N108" i="9"/>
  <c r="N109" i="9"/>
  <c r="L110" i="9"/>
  <c r="J110" i="9"/>
  <c r="H110" i="9"/>
  <c r="F110" i="9"/>
  <c r="G139" i="14"/>
  <c r="H139" i="14"/>
  <c r="G141" i="14"/>
  <c r="H141" i="14"/>
  <c r="G142" i="14"/>
  <c r="H142" i="14"/>
  <c r="G143" i="14"/>
  <c r="H143" i="14"/>
  <c r="G144" i="14"/>
  <c r="H144" i="14"/>
  <c r="G146" i="14"/>
  <c r="G147" i="14"/>
  <c r="H147" i="14"/>
  <c r="H136" i="14"/>
  <c r="F126" i="14"/>
  <c r="F125" i="14"/>
  <c r="E126" i="14"/>
  <c r="E125" i="14"/>
  <c r="X23" i="9"/>
  <c r="U23" i="9"/>
  <c r="AA20" i="9"/>
  <c r="AD20" i="9"/>
  <c r="AA21" i="9"/>
  <c r="AD21" i="9"/>
  <c r="AA22" i="9"/>
  <c r="AD22" i="9"/>
  <c r="AD19" i="9"/>
  <c r="AA19" i="9"/>
  <c r="R23" i="9"/>
  <c r="X10" i="9"/>
  <c r="U10" i="9"/>
  <c r="AD7" i="9"/>
  <c r="AD8" i="9"/>
  <c r="AD9" i="9"/>
  <c r="AD6" i="9"/>
  <c r="AA7" i="9"/>
  <c r="AA8" i="9"/>
  <c r="AA9" i="9"/>
  <c r="AA6" i="9"/>
  <c r="R10" i="9"/>
  <c r="F157" i="14"/>
  <c r="F156" i="14"/>
  <c r="F155" i="14"/>
  <c r="G155" i="14" s="1"/>
  <c r="E157" i="14"/>
  <c r="E156" i="14"/>
  <c r="E155" i="14"/>
  <c r="F153" i="14"/>
  <c r="F152" i="14"/>
  <c r="F151" i="14"/>
  <c r="E153" i="14"/>
  <c r="E152" i="14"/>
  <c r="G152" i="14" s="1"/>
  <c r="E151" i="14"/>
  <c r="D75" i="10"/>
  <c r="H75" i="10"/>
  <c r="L75" i="10"/>
  <c r="N72" i="10"/>
  <c r="N69" i="10"/>
  <c r="N66" i="10"/>
  <c r="F75" i="10"/>
  <c r="J75" i="10"/>
  <c r="M46" i="10"/>
  <c r="N46" i="10"/>
  <c r="O46" i="10"/>
  <c r="M47" i="10"/>
  <c r="N47" i="10"/>
  <c r="O47" i="10"/>
  <c r="M48" i="10"/>
  <c r="N48" i="10"/>
  <c r="O48" i="10"/>
  <c r="O45" i="10"/>
  <c r="N45" i="10"/>
  <c r="M45" i="10"/>
  <c r="J46" i="10"/>
  <c r="K46" i="10"/>
  <c r="L46" i="10"/>
  <c r="J47" i="10"/>
  <c r="K47" i="10"/>
  <c r="L47" i="10"/>
  <c r="J48" i="10"/>
  <c r="K48" i="10"/>
  <c r="L48" i="10"/>
  <c r="L45" i="10"/>
  <c r="K45" i="10"/>
  <c r="J45" i="10"/>
  <c r="D49" i="10"/>
  <c r="G49" i="10"/>
  <c r="F167" i="14"/>
  <c r="F165" i="14"/>
  <c r="F76" i="14"/>
  <c r="F163" i="14" s="1"/>
  <c r="I11" i="10"/>
  <c r="E166" i="14"/>
  <c r="E165" i="14"/>
  <c r="E76" i="14"/>
  <c r="F19" i="10" s="1"/>
  <c r="F11" i="10"/>
  <c r="F161" i="14"/>
  <c r="G161" i="14" s="1"/>
  <c r="E161" i="14"/>
  <c r="F162" i="14"/>
  <c r="E162" i="14"/>
  <c r="F160" i="14"/>
  <c r="F159" i="14" s="1"/>
  <c r="E160" i="14"/>
  <c r="C162" i="14"/>
  <c r="C161" i="14"/>
  <c r="C76" i="14"/>
  <c r="C163" i="14" s="1"/>
  <c r="D76" i="14"/>
  <c r="C167" i="14"/>
  <c r="C166" i="14"/>
  <c r="C165" i="14"/>
  <c r="C11" i="10"/>
  <c r="C23" i="10" s="1"/>
  <c r="N12" i="10"/>
  <c r="N13" i="10"/>
  <c r="N14" i="10"/>
  <c r="I15" i="10"/>
  <c r="F15" i="10"/>
  <c r="N16" i="10"/>
  <c r="N17" i="10"/>
  <c r="N18" i="10"/>
  <c r="N20" i="10"/>
  <c r="N21" i="10"/>
  <c r="N22" i="10"/>
  <c r="L12" i="10"/>
  <c r="L13" i="10"/>
  <c r="L14" i="10"/>
  <c r="L17" i="10"/>
  <c r="L18" i="10"/>
  <c r="L20" i="10"/>
  <c r="L21" i="10"/>
  <c r="L22" i="10"/>
  <c r="C15" i="10"/>
  <c r="D145" i="14"/>
  <c r="D148" i="14" s="1"/>
  <c r="E145" i="14"/>
  <c r="E148" i="14" s="1"/>
  <c r="C145" i="14"/>
  <c r="C148" i="14" s="1"/>
  <c r="D137" i="14"/>
  <c r="C137" i="14"/>
  <c r="D134" i="14"/>
  <c r="E134" i="14"/>
  <c r="C134" i="14"/>
  <c r="E8" i="2"/>
  <c r="E33" i="2" s="1"/>
  <c r="E34" i="14"/>
  <c r="E86" i="2"/>
  <c r="F34" i="14"/>
  <c r="G34" i="14" s="1"/>
  <c r="F44" i="14"/>
  <c r="D118" i="14"/>
  <c r="D119" i="14"/>
  <c r="D120" i="14"/>
  <c r="D121" i="14"/>
  <c r="D122" i="14"/>
  <c r="D123" i="14"/>
  <c r="E118" i="14"/>
  <c r="E119" i="14"/>
  <c r="E120" i="14"/>
  <c r="E121" i="14"/>
  <c r="H121" i="14" s="1"/>
  <c r="E122" i="14"/>
  <c r="E123" i="14"/>
  <c r="F118" i="14"/>
  <c r="F119" i="14"/>
  <c r="F120" i="14"/>
  <c r="F121" i="14"/>
  <c r="F122" i="14"/>
  <c r="F123" i="14"/>
  <c r="G123" i="14" s="1"/>
  <c r="C119" i="14"/>
  <c r="C120" i="14"/>
  <c r="C121" i="14"/>
  <c r="C122" i="14"/>
  <c r="C123" i="14"/>
  <c r="C118" i="14"/>
  <c r="D109" i="14"/>
  <c r="E109" i="14"/>
  <c r="F109" i="14"/>
  <c r="D110" i="14"/>
  <c r="E110" i="14"/>
  <c r="F110" i="14"/>
  <c r="D114" i="14"/>
  <c r="E114" i="14"/>
  <c r="F114" i="14"/>
  <c r="C114" i="14"/>
  <c r="C110" i="14"/>
  <c r="C109" i="14"/>
  <c r="E19" i="11"/>
  <c r="D19" i="11"/>
  <c r="D78" i="14"/>
  <c r="E78" i="14"/>
  <c r="F78" i="14"/>
  <c r="C78" i="14"/>
  <c r="E15" i="11"/>
  <c r="D15" i="11"/>
  <c r="D134" i="2"/>
  <c r="E136" i="2"/>
  <c r="H136" i="2" s="1"/>
  <c r="E138" i="2"/>
  <c r="G138" i="2" s="1"/>
  <c r="E134" i="2"/>
  <c r="H134" i="2" s="1"/>
  <c r="C134" i="2"/>
  <c r="G7" i="3"/>
  <c r="G8" i="3"/>
  <c r="H8" i="3"/>
  <c r="G9" i="3"/>
  <c r="H9" i="3"/>
  <c r="G10" i="3"/>
  <c r="H10" i="3"/>
  <c r="G11" i="3"/>
  <c r="H11" i="3"/>
  <c r="G12" i="3"/>
  <c r="H12" i="3"/>
  <c r="D6" i="3"/>
  <c r="E6" i="3"/>
  <c r="C6" i="3"/>
  <c r="G8" i="18"/>
  <c r="H8" i="18"/>
  <c r="G9" i="18"/>
  <c r="H9" i="18"/>
  <c r="G10" i="18"/>
  <c r="H10" i="18"/>
  <c r="G11" i="18"/>
  <c r="H11" i="18"/>
  <c r="G14" i="18"/>
  <c r="H14" i="18"/>
  <c r="G16" i="18"/>
  <c r="H16" i="18"/>
  <c r="G17" i="18"/>
  <c r="H17" i="18"/>
  <c r="G18" i="18"/>
  <c r="H18" i="18"/>
  <c r="G19" i="18"/>
  <c r="H19" i="18"/>
  <c r="G26" i="18"/>
  <c r="H26" i="18"/>
  <c r="G27" i="18"/>
  <c r="H27" i="18"/>
  <c r="G29" i="18"/>
  <c r="H29" i="18"/>
  <c r="G30" i="18"/>
  <c r="H30" i="18"/>
  <c r="G31" i="18"/>
  <c r="H31" i="18"/>
  <c r="G33" i="18"/>
  <c r="H33" i="18"/>
  <c r="G34" i="18"/>
  <c r="H34" i="18"/>
  <c r="G35" i="18"/>
  <c r="H35" i="18"/>
  <c r="G36" i="18"/>
  <c r="H36" i="18"/>
  <c r="G37" i="18"/>
  <c r="H37" i="18"/>
  <c r="G39" i="18"/>
  <c r="H39" i="18"/>
  <c r="G40" i="18"/>
  <c r="H40" i="18"/>
  <c r="G41" i="18"/>
  <c r="H41" i="18"/>
  <c r="G52" i="18"/>
  <c r="H52" i="18"/>
  <c r="G53" i="18"/>
  <c r="H53" i="18"/>
  <c r="G59" i="18"/>
  <c r="H59" i="18"/>
  <c r="G61" i="18"/>
  <c r="H61" i="18"/>
  <c r="G62" i="18"/>
  <c r="H62" i="18"/>
  <c r="G63" i="18"/>
  <c r="H63" i="18"/>
  <c r="G64" i="18"/>
  <c r="H64" i="18"/>
  <c r="G66" i="18"/>
  <c r="H66" i="18"/>
  <c r="G67" i="18"/>
  <c r="H67" i="18"/>
  <c r="G68" i="18"/>
  <c r="H68" i="18"/>
  <c r="G69" i="18"/>
  <c r="H69" i="18"/>
  <c r="G70" i="18"/>
  <c r="H70" i="18"/>
  <c r="G75" i="18"/>
  <c r="H75" i="18"/>
  <c r="G77" i="18"/>
  <c r="H77" i="18"/>
  <c r="G79" i="18"/>
  <c r="H79" i="18"/>
  <c r="G80" i="18"/>
  <c r="H80" i="18"/>
  <c r="G81" i="18"/>
  <c r="H81" i="18"/>
  <c r="G82" i="18"/>
  <c r="H82" i="18"/>
  <c r="G85" i="18"/>
  <c r="H85" i="18"/>
  <c r="G87" i="18"/>
  <c r="H87" i="18"/>
  <c r="G88" i="18"/>
  <c r="H88" i="18"/>
  <c r="G89" i="18"/>
  <c r="H89" i="18"/>
  <c r="G90" i="18"/>
  <c r="H90" i="18"/>
  <c r="G91" i="18"/>
  <c r="H91" i="18"/>
  <c r="G94" i="18"/>
  <c r="H94" i="18"/>
  <c r="G95" i="18"/>
  <c r="H95" i="18"/>
  <c r="H15" i="18"/>
  <c r="D15" i="18"/>
  <c r="D7" i="18" s="1"/>
  <c r="D60" i="18"/>
  <c r="D78" i="18"/>
  <c r="D76" i="18" s="1"/>
  <c r="D86" i="18"/>
  <c r="D84" i="18" s="1"/>
  <c r="C15" i="18"/>
  <c r="C7" i="18" s="1"/>
  <c r="C28" i="18"/>
  <c r="C38" i="18"/>
  <c r="C32" i="18" s="1"/>
  <c r="C25" i="18" s="1"/>
  <c r="C60" i="18"/>
  <c r="C65" i="18"/>
  <c r="C78" i="18"/>
  <c r="C76" i="18" s="1"/>
  <c r="C86" i="18"/>
  <c r="C84" i="18" s="1"/>
  <c r="D106" i="14"/>
  <c r="E106" i="14"/>
  <c r="G106" i="14" s="1"/>
  <c r="F106" i="14"/>
  <c r="C106" i="14"/>
  <c r="D105" i="14"/>
  <c r="E105" i="14"/>
  <c r="F105" i="14"/>
  <c r="C105" i="14"/>
  <c r="D96" i="14"/>
  <c r="E96" i="14"/>
  <c r="G96" i="14" s="1"/>
  <c r="F96" i="14"/>
  <c r="D97" i="14"/>
  <c r="E97" i="14"/>
  <c r="F97" i="14"/>
  <c r="H97" i="14" s="1"/>
  <c r="D98" i="14"/>
  <c r="E98" i="14"/>
  <c r="F98" i="14"/>
  <c r="D99" i="14"/>
  <c r="E99" i="14"/>
  <c r="F99" i="14"/>
  <c r="D100" i="14"/>
  <c r="E100" i="14"/>
  <c r="F100" i="14"/>
  <c r="D101" i="14"/>
  <c r="E101" i="14"/>
  <c r="F101" i="14"/>
  <c r="D102" i="14"/>
  <c r="E102" i="14"/>
  <c r="F102" i="14"/>
  <c r="C96" i="14"/>
  <c r="C97" i="14"/>
  <c r="C98" i="14"/>
  <c r="C99" i="14"/>
  <c r="C100" i="14"/>
  <c r="C101" i="14"/>
  <c r="C102" i="14"/>
  <c r="D90" i="14"/>
  <c r="E90" i="14"/>
  <c r="H90" i="14" s="1"/>
  <c r="F90" i="14"/>
  <c r="D91" i="14"/>
  <c r="E91" i="14"/>
  <c r="F91" i="14"/>
  <c r="D92" i="14"/>
  <c r="E92" i="14"/>
  <c r="F92" i="14"/>
  <c r="C91" i="14"/>
  <c r="C92" i="14"/>
  <c r="C90" i="14"/>
  <c r="D87" i="14"/>
  <c r="C88" i="14"/>
  <c r="D88" i="14"/>
  <c r="C89" i="14"/>
  <c r="D89" i="14"/>
  <c r="E89" i="14"/>
  <c r="F89" i="14"/>
  <c r="C85" i="14"/>
  <c r="C84" i="14" s="1"/>
  <c r="D85" i="14"/>
  <c r="D86" i="14"/>
  <c r="E85" i="14"/>
  <c r="E84" i="14" s="1"/>
  <c r="F85" i="14"/>
  <c r="F84" i="14" s="1"/>
  <c r="D83" i="14"/>
  <c r="E83" i="14"/>
  <c r="F83" i="14"/>
  <c r="C83" i="14"/>
  <c r="D49" i="19"/>
  <c r="E49" i="19"/>
  <c r="G49" i="19" s="1"/>
  <c r="C49" i="19"/>
  <c r="D43" i="19"/>
  <c r="D104" i="14" s="1"/>
  <c r="E43" i="19"/>
  <c r="E104" i="14" s="1"/>
  <c r="F104" i="14"/>
  <c r="C43" i="19"/>
  <c r="C104" i="14" s="1"/>
  <c r="D36" i="19"/>
  <c r="D103" i="14" s="1"/>
  <c r="E36" i="19"/>
  <c r="E103" i="14" s="1"/>
  <c r="F103" i="14"/>
  <c r="C103" i="14"/>
  <c r="D24" i="19"/>
  <c r="D95" i="14" s="1"/>
  <c r="E24" i="19"/>
  <c r="F95" i="14"/>
  <c r="C24" i="19"/>
  <c r="C95" i="14" s="1"/>
  <c r="H25" i="19"/>
  <c r="H26" i="19"/>
  <c r="H27" i="19"/>
  <c r="H28" i="19"/>
  <c r="H29" i="19"/>
  <c r="H30" i="19"/>
  <c r="H31" i="19"/>
  <c r="H33" i="19"/>
  <c r="H37" i="19"/>
  <c r="H38" i="19"/>
  <c r="H39" i="19"/>
  <c r="H40" i="19"/>
  <c r="H44" i="19"/>
  <c r="H45" i="19"/>
  <c r="H46" i="19"/>
  <c r="H50" i="19"/>
  <c r="H51" i="19"/>
  <c r="H9" i="19"/>
  <c r="H10" i="19"/>
  <c r="H11" i="19"/>
  <c r="H12" i="19"/>
  <c r="H13" i="19"/>
  <c r="H14" i="19"/>
  <c r="H15" i="19"/>
  <c r="H16" i="19"/>
  <c r="H19" i="19"/>
  <c r="H7" i="19"/>
  <c r="E8" i="19"/>
  <c r="C8" i="19"/>
  <c r="D73" i="14"/>
  <c r="E73" i="14"/>
  <c r="F73" i="14"/>
  <c r="D74" i="14"/>
  <c r="E74" i="14"/>
  <c r="F74" i="14"/>
  <c r="D75" i="14"/>
  <c r="E75" i="14"/>
  <c r="F75" i="14"/>
  <c r="D77" i="14"/>
  <c r="E77" i="14"/>
  <c r="F77" i="14"/>
  <c r="D79" i="14"/>
  <c r="E79" i="14"/>
  <c r="F79" i="14"/>
  <c r="C74" i="14"/>
  <c r="C75" i="14"/>
  <c r="C77" i="14"/>
  <c r="C79" i="14"/>
  <c r="C73" i="14"/>
  <c r="D67" i="14"/>
  <c r="E67" i="14"/>
  <c r="F67" i="14"/>
  <c r="D68" i="14"/>
  <c r="E68" i="14"/>
  <c r="F68" i="14"/>
  <c r="C68" i="14"/>
  <c r="C67" i="14"/>
  <c r="D60" i="14"/>
  <c r="E60" i="14"/>
  <c r="F60" i="14"/>
  <c r="C60" i="14"/>
  <c r="C58" i="14"/>
  <c r="D58" i="14"/>
  <c r="E58" i="14"/>
  <c r="F58" i="14"/>
  <c r="D56" i="14"/>
  <c r="E56" i="14"/>
  <c r="F56" i="14"/>
  <c r="C56" i="14"/>
  <c r="D55" i="14"/>
  <c r="E55" i="14"/>
  <c r="F55" i="14"/>
  <c r="C55" i="14"/>
  <c r="D54" i="14"/>
  <c r="E54" i="14"/>
  <c r="F54" i="14"/>
  <c r="C54" i="14"/>
  <c r="D53" i="14"/>
  <c r="E53" i="14"/>
  <c r="F53" i="14"/>
  <c r="C53" i="14"/>
  <c r="C48" i="14"/>
  <c r="D48" i="14"/>
  <c r="E48" i="14"/>
  <c r="F48" i="14"/>
  <c r="C49" i="14"/>
  <c r="D49" i="14"/>
  <c r="E49" i="14"/>
  <c r="F49" i="14"/>
  <c r="C45" i="14"/>
  <c r="D45" i="14"/>
  <c r="E45" i="14"/>
  <c r="F45" i="14"/>
  <c r="C46" i="14"/>
  <c r="D46" i="14"/>
  <c r="E46" i="14"/>
  <c r="F46" i="14"/>
  <c r="G62" i="14"/>
  <c r="G63" i="14"/>
  <c r="G64" i="14"/>
  <c r="G65" i="14"/>
  <c r="G71" i="14"/>
  <c r="G72" i="14"/>
  <c r="C38" i="14"/>
  <c r="D38" i="14"/>
  <c r="E38" i="14"/>
  <c r="F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H151" i="14"/>
  <c r="E154" i="14"/>
  <c r="H156" i="14"/>
  <c r="H119" i="14"/>
  <c r="H120" i="14"/>
  <c r="H62" i="14"/>
  <c r="H63" i="14"/>
  <c r="H64" i="14"/>
  <c r="H65" i="14"/>
  <c r="H71" i="14"/>
  <c r="H72" i="14"/>
  <c r="D34" i="14"/>
  <c r="C34" i="14"/>
  <c r="D138" i="2"/>
  <c r="C138" i="2"/>
  <c r="D137" i="2"/>
  <c r="E137" i="2"/>
  <c r="H137" i="2" s="1"/>
  <c r="C137" i="2"/>
  <c r="E135" i="2"/>
  <c r="H135" i="2" s="1"/>
  <c r="G87" i="2"/>
  <c r="G88" i="2"/>
  <c r="G89" i="2"/>
  <c r="G90" i="2"/>
  <c r="G91" i="2"/>
  <c r="G92" i="2"/>
  <c r="G74" i="2"/>
  <c r="G75" i="2"/>
  <c r="G73" i="2"/>
  <c r="G66" i="2"/>
  <c r="H142" i="2"/>
  <c r="H143" i="2"/>
  <c r="H144" i="2"/>
  <c r="H145" i="2"/>
  <c r="H146" i="2"/>
  <c r="H147" i="2"/>
  <c r="E148" i="2"/>
  <c r="F148" i="2"/>
  <c r="H141" i="2"/>
  <c r="F43" i="14"/>
  <c r="E62" i="2"/>
  <c r="E43" i="14" s="1"/>
  <c r="H9" i="2"/>
  <c r="H10" i="2"/>
  <c r="H11" i="2"/>
  <c r="H12" i="2"/>
  <c r="H13" i="2"/>
  <c r="H14" i="2"/>
  <c r="H15" i="2"/>
  <c r="H16" i="2"/>
  <c r="H35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63" i="2"/>
  <c r="H64" i="2"/>
  <c r="H65" i="2"/>
  <c r="H66" i="2"/>
  <c r="H67" i="2"/>
  <c r="H68" i="2"/>
  <c r="H69" i="2"/>
  <c r="H73" i="2"/>
  <c r="H74" i="2"/>
  <c r="H75" i="2"/>
  <c r="H87" i="2"/>
  <c r="H88" i="2"/>
  <c r="H89" i="2"/>
  <c r="H90" i="2"/>
  <c r="H91" i="2"/>
  <c r="H92" i="2"/>
  <c r="H107" i="2"/>
  <c r="H108" i="2"/>
  <c r="H109" i="2"/>
  <c r="H112" i="2"/>
  <c r="H117" i="2"/>
  <c r="H118" i="2"/>
  <c r="H122" i="2"/>
  <c r="H123" i="2"/>
  <c r="H124" i="2"/>
  <c r="H125" i="2"/>
  <c r="H127" i="2"/>
  <c r="H128" i="2"/>
  <c r="H131" i="2"/>
  <c r="H7" i="2"/>
  <c r="D124" i="14"/>
  <c r="C124" i="14"/>
  <c r="D154" i="14"/>
  <c r="C154" i="14"/>
  <c r="D150" i="14"/>
  <c r="C150" i="14"/>
  <c r="D43" i="14"/>
  <c r="C62" i="2"/>
  <c r="C43" i="14" s="1"/>
  <c r="D116" i="2"/>
  <c r="D59" i="14" s="1"/>
  <c r="E116" i="2"/>
  <c r="E59" i="14" s="1"/>
  <c r="F59" i="14"/>
  <c r="C116" i="2"/>
  <c r="C59" i="14" s="1"/>
  <c r="D111" i="2"/>
  <c r="D57" i="14" s="1"/>
  <c r="E111" i="2"/>
  <c r="E57" i="14" s="1"/>
  <c r="F57" i="14"/>
  <c r="C57" i="14"/>
  <c r="D86" i="2"/>
  <c r="D47" i="14" s="1"/>
  <c r="C47" i="14"/>
  <c r="D72" i="2"/>
  <c r="D44" i="14" s="1"/>
  <c r="E44" i="14"/>
  <c r="C44" i="14"/>
  <c r="G131" i="2"/>
  <c r="D148" i="2"/>
  <c r="C148" i="2"/>
  <c r="G147" i="2"/>
  <c r="G146" i="2"/>
  <c r="G145" i="2"/>
  <c r="G144" i="2"/>
  <c r="G143" i="2"/>
  <c r="G142" i="2"/>
  <c r="G141" i="2"/>
  <c r="G107" i="2"/>
  <c r="G157" i="14"/>
  <c r="G156" i="14"/>
  <c r="G153" i="14"/>
  <c r="G151" i="14"/>
  <c r="G120" i="14"/>
  <c r="G119" i="14"/>
  <c r="G118" i="14"/>
  <c r="G88" i="14"/>
  <c r="D8" i="2"/>
  <c r="D35" i="14" s="1"/>
  <c r="D37" i="14"/>
  <c r="E34" i="2"/>
  <c r="E37" i="14" s="1"/>
  <c r="C8" i="2"/>
  <c r="C33" i="2" s="1"/>
  <c r="C34" i="2"/>
  <c r="C37" i="14" s="1"/>
  <c r="G31" i="19"/>
  <c r="K59" i="10"/>
  <c r="G7" i="19"/>
  <c r="G51" i="19"/>
  <c r="G46" i="19"/>
  <c r="G45" i="19"/>
  <c r="G44" i="19"/>
  <c r="G40" i="19"/>
  <c r="G33" i="19"/>
  <c r="G30" i="19"/>
  <c r="G29" i="19"/>
  <c r="G28" i="19"/>
  <c r="G27" i="19"/>
  <c r="G26" i="19"/>
  <c r="G25" i="19"/>
  <c r="G19" i="19"/>
  <c r="G16" i="19"/>
  <c r="G15" i="19"/>
  <c r="G14" i="19"/>
  <c r="G13" i="19"/>
  <c r="G12" i="19"/>
  <c r="G11" i="19"/>
  <c r="G10" i="19"/>
  <c r="G9" i="19"/>
  <c r="G128" i="2"/>
  <c r="G127" i="2"/>
  <c r="G122" i="2"/>
  <c r="G118" i="2"/>
  <c r="G112" i="2"/>
  <c r="G109" i="2"/>
  <c r="G108" i="2"/>
  <c r="G69" i="2"/>
  <c r="G68" i="2"/>
  <c r="G67" i="2"/>
  <c r="G65" i="2"/>
  <c r="G64" i="2"/>
  <c r="G63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16" i="2"/>
  <c r="G15" i="2"/>
  <c r="G14" i="2"/>
  <c r="G13" i="2"/>
  <c r="G12" i="2"/>
  <c r="G11" i="2"/>
  <c r="G10" i="2"/>
  <c r="G9" i="2"/>
  <c r="G7" i="2"/>
  <c r="G134" i="2"/>
  <c r="C129" i="2"/>
  <c r="L15" i="10"/>
  <c r="H6" i="3"/>
  <c r="G87" i="14"/>
  <c r="H86" i="14"/>
  <c r="F166" i="14"/>
  <c r="H118" i="14"/>
  <c r="H153" i="14"/>
  <c r="G162" i="14"/>
  <c r="E52" i="19" l="1"/>
  <c r="H101" i="14"/>
  <c r="G98" i="14"/>
  <c r="G97" i="14"/>
  <c r="G122" i="14"/>
  <c r="H155" i="14"/>
  <c r="H145" i="14"/>
  <c r="F154" i="14"/>
  <c r="G154" i="14" s="1"/>
  <c r="H160" i="14"/>
  <c r="E150" i="14"/>
  <c r="H152" i="14"/>
  <c r="AF76" i="9"/>
  <c r="H123" i="14"/>
  <c r="F150" i="14"/>
  <c r="H150" i="14" s="1"/>
  <c r="G24" i="19"/>
  <c r="H157" i="14"/>
  <c r="N75" i="10"/>
  <c r="W93" i="9"/>
  <c r="H137" i="14"/>
  <c r="D33" i="2"/>
  <c r="D105" i="2" s="1"/>
  <c r="D121" i="2" s="1"/>
  <c r="D126" i="2" s="1"/>
  <c r="D22" i="19" s="1"/>
  <c r="G91" i="14"/>
  <c r="F23" i="10"/>
  <c r="E164" i="14" s="1"/>
  <c r="AC93" i="9"/>
  <c r="AE86" i="9"/>
  <c r="AD93" i="9"/>
  <c r="AE76" i="9"/>
  <c r="E159" i="14"/>
  <c r="G121" i="14"/>
  <c r="G105" i="14"/>
  <c r="E35" i="14"/>
  <c r="E36" i="14" s="1"/>
  <c r="H89" i="14"/>
  <c r="G100" i="14"/>
  <c r="M49" i="10"/>
  <c r="J49" i="10"/>
  <c r="D52" i="19"/>
  <c r="D107" i="14" s="1"/>
  <c r="H49" i="19"/>
  <c r="H106" i="14"/>
  <c r="E107" i="14"/>
  <c r="G36" i="19"/>
  <c r="C52" i="19"/>
  <c r="C107" i="14" s="1"/>
  <c r="H104" i="14"/>
  <c r="H43" i="19"/>
  <c r="H24" i="19"/>
  <c r="G92" i="14"/>
  <c r="H98" i="14"/>
  <c r="G102" i="14"/>
  <c r="G89" i="14"/>
  <c r="H8" i="19"/>
  <c r="G15" i="18"/>
  <c r="C58" i="18"/>
  <c r="H38" i="18"/>
  <c r="D92" i="18"/>
  <c r="D113" i="14" s="1"/>
  <c r="H28" i="18"/>
  <c r="F111" i="14"/>
  <c r="H109" i="14"/>
  <c r="G110" i="14"/>
  <c r="D84" i="14"/>
  <c r="H88" i="14"/>
  <c r="H87" i="14"/>
  <c r="H102" i="14"/>
  <c r="G99" i="14"/>
  <c r="G101" i="14"/>
  <c r="G6" i="3"/>
  <c r="F117" i="14"/>
  <c r="D117" i="14"/>
  <c r="E17" i="11" s="1"/>
  <c r="G137" i="14"/>
  <c r="C159" i="14"/>
  <c r="L26" i="10"/>
  <c r="N26" i="10"/>
  <c r="E167" i="14"/>
  <c r="H162" i="14"/>
  <c r="L25" i="10"/>
  <c r="L24" i="10"/>
  <c r="N15" i="10"/>
  <c r="H161" i="14"/>
  <c r="H166" i="14"/>
  <c r="G166" i="14"/>
  <c r="N25" i="10"/>
  <c r="C164" i="14"/>
  <c r="N11" i="10"/>
  <c r="N24" i="10"/>
  <c r="G160" i="14"/>
  <c r="G165" i="14"/>
  <c r="H165" i="14"/>
  <c r="L11" i="10"/>
  <c r="H78" i="18"/>
  <c r="G78" i="18"/>
  <c r="F112" i="14"/>
  <c r="D74" i="18"/>
  <c r="D112" i="14" s="1"/>
  <c r="F37" i="14"/>
  <c r="H37" i="14" s="1"/>
  <c r="H68" i="14"/>
  <c r="G136" i="2"/>
  <c r="H76" i="14"/>
  <c r="H148" i="2"/>
  <c r="G76" i="14"/>
  <c r="G135" i="2"/>
  <c r="H86" i="2"/>
  <c r="G46" i="14"/>
  <c r="G45" i="14"/>
  <c r="G49" i="14"/>
  <c r="X93" i="9"/>
  <c r="D130" i="2"/>
  <c r="H122" i="14"/>
  <c r="E117" i="14"/>
  <c r="H103" i="14"/>
  <c r="G103" i="14"/>
  <c r="G8" i="19"/>
  <c r="H85" i="14"/>
  <c r="H83" i="14"/>
  <c r="G148" i="2"/>
  <c r="H116" i="2"/>
  <c r="G116" i="2"/>
  <c r="H111" i="2"/>
  <c r="G111" i="2"/>
  <c r="G86" i="2"/>
  <c r="E47" i="14"/>
  <c r="G72" i="2"/>
  <c r="E129" i="2"/>
  <c r="G62" i="2"/>
  <c r="G34" i="2"/>
  <c r="E130" i="2"/>
  <c r="G8" i="2"/>
  <c r="H8" i="2"/>
  <c r="G145" i="14"/>
  <c r="C117" i="14"/>
  <c r="D17" i="11" s="1"/>
  <c r="H114" i="14"/>
  <c r="H65" i="18"/>
  <c r="D58" i="18"/>
  <c r="D111" i="14" s="1"/>
  <c r="G86" i="18"/>
  <c r="G38" i="18"/>
  <c r="F113" i="14"/>
  <c r="H60" i="18"/>
  <c r="H86" i="18"/>
  <c r="C74" i="18"/>
  <c r="C112" i="14" s="1"/>
  <c r="G65" i="18"/>
  <c r="G60" i="18"/>
  <c r="C92" i="18"/>
  <c r="G76" i="18"/>
  <c r="G28" i="18"/>
  <c r="G109" i="14"/>
  <c r="G114" i="14"/>
  <c r="H110" i="14"/>
  <c r="G83" i="14"/>
  <c r="H91" i="14"/>
  <c r="H92" i="14"/>
  <c r="G85" i="14"/>
  <c r="H36" i="19"/>
  <c r="H100" i="14"/>
  <c r="H96" i="14"/>
  <c r="H105" i="14"/>
  <c r="G43" i="19"/>
  <c r="G86" i="14"/>
  <c r="G90" i="14"/>
  <c r="H99" i="14"/>
  <c r="H62" i="2"/>
  <c r="H34" i="2"/>
  <c r="C105" i="2"/>
  <c r="C133" i="2" s="1"/>
  <c r="C139" i="2" s="1"/>
  <c r="C51" i="14" s="1"/>
  <c r="D13" i="11" s="1"/>
  <c r="C35" i="14"/>
  <c r="C70" i="14" s="1"/>
  <c r="C133" i="14"/>
  <c r="D14" i="11"/>
  <c r="H84" i="14"/>
  <c r="G84" i="14"/>
  <c r="G159" i="14"/>
  <c r="H159" i="14"/>
  <c r="D133" i="14"/>
  <c r="E14" i="11"/>
  <c r="G148" i="14"/>
  <c r="H148" i="14"/>
  <c r="G104" i="14"/>
  <c r="E95" i="14"/>
  <c r="AD10" i="9"/>
  <c r="F107" i="14"/>
  <c r="G78" i="14"/>
  <c r="AA93" i="9"/>
  <c r="AC79" i="9"/>
  <c r="AD23" i="9"/>
  <c r="H127" i="14"/>
  <c r="G127" i="14"/>
  <c r="G125" i="14"/>
  <c r="H125" i="14"/>
  <c r="G126" i="14"/>
  <c r="H126" i="14"/>
  <c r="N110" i="9"/>
  <c r="AA10" i="9"/>
  <c r="AE36" i="9"/>
  <c r="AD79" i="9"/>
  <c r="AE32" i="9"/>
  <c r="AA23" i="9"/>
  <c r="H48" i="14"/>
  <c r="H58" i="14"/>
  <c r="H77" i="14"/>
  <c r="G40" i="14"/>
  <c r="H56" i="14"/>
  <c r="G67" i="14"/>
  <c r="H73" i="14"/>
  <c r="H43" i="14"/>
  <c r="H138" i="2"/>
  <c r="E105" i="2"/>
  <c r="E133" i="2" s="1"/>
  <c r="E139" i="2" s="1"/>
  <c r="E51" i="14" s="1"/>
  <c r="H75" i="14"/>
  <c r="H34" i="14"/>
  <c r="C130" i="2"/>
  <c r="F47" i="14"/>
  <c r="F80" i="14"/>
  <c r="H78" i="14"/>
  <c r="H72" i="2"/>
  <c r="D129" i="2"/>
  <c r="D69" i="14"/>
  <c r="D36" i="14"/>
  <c r="E7" i="11" s="1"/>
  <c r="G75" i="14"/>
  <c r="H53" i="14"/>
  <c r="H60" i="14"/>
  <c r="H67" i="14"/>
  <c r="C80" i="14"/>
  <c r="G79" i="14"/>
  <c r="H74" i="14"/>
  <c r="G73" i="14"/>
  <c r="G33" i="2"/>
  <c r="H33" i="2"/>
  <c r="F35" i="14"/>
  <c r="F36" i="14" s="1"/>
  <c r="G39" i="14"/>
  <c r="H38" i="14"/>
  <c r="D70" i="14"/>
  <c r="F69" i="14"/>
  <c r="H79" i="14"/>
  <c r="G60" i="14"/>
  <c r="H42" i="14"/>
  <c r="H39" i="14"/>
  <c r="E69" i="14"/>
  <c r="G77" i="14"/>
  <c r="G57" i="14"/>
  <c r="G59" i="14"/>
  <c r="G42" i="14"/>
  <c r="H40" i="14"/>
  <c r="G38" i="14"/>
  <c r="G53" i="14"/>
  <c r="G54" i="14"/>
  <c r="H55" i="14"/>
  <c r="G56" i="14"/>
  <c r="E80" i="14"/>
  <c r="G43" i="14"/>
  <c r="D80" i="14"/>
  <c r="G74" i="14"/>
  <c r="H44" i="14"/>
  <c r="H49" i="14"/>
  <c r="H41" i="14"/>
  <c r="G55" i="14"/>
  <c r="G68" i="14"/>
  <c r="G44" i="14"/>
  <c r="H57" i="14"/>
  <c r="H59" i="14"/>
  <c r="C69" i="14"/>
  <c r="H46" i="14"/>
  <c r="G48" i="14"/>
  <c r="H54" i="14"/>
  <c r="H45" i="14"/>
  <c r="G58" i="14"/>
  <c r="G41" i="14"/>
  <c r="I19" i="10"/>
  <c r="I23" i="10" s="1"/>
  <c r="E163" i="14"/>
  <c r="G163" i="14" s="1"/>
  <c r="G107" i="14" l="1"/>
  <c r="AE93" i="9"/>
  <c r="H154" i="14"/>
  <c r="G37" i="14"/>
  <c r="G150" i="14"/>
  <c r="AF79" i="9"/>
  <c r="E18" i="11"/>
  <c r="AE79" i="9"/>
  <c r="E70" i="14"/>
  <c r="H117" i="14"/>
  <c r="G52" i="19"/>
  <c r="H52" i="19"/>
  <c r="H107" i="14"/>
  <c r="C113" i="14"/>
  <c r="C93" i="18"/>
  <c r="C96" i="18" s="1"/>
  <c r="H32" i="18"/>
  <c r="H74" i="18"/>
  <c r="H167" i="14"/>
  <c r="G167" i="14"/>
  <c r="D115" i="14"/>
  <c r="D93" i="18"/>
  <c r="D96" i="18" s="1"/>
  <c r="G130" i="2"/>
  <c r="C36" i="14"/>
  <c r="D7" i="11" s="1"/>
  <c r="G129" i="2"/>
  <c r="D133" i="2"/>
  <c r="D139" i="2" s="1"/>
  <c r="G117" i="14"/>
  <c r="G74" i="18"/>
  <c r="E112" i="14"/>
  <c r="G112" i="14" s="1"/>
  <c r="H47" i="14"/>
  <c r="H129" i="2"/>
  <c r="H130" i="2"/>
  <c r="D18" i="11"/>
  <c r="G32" i="18"/>
  <c r="H76" i="18"/>
  <c r="C111" i="14"/>
  <c r="C121" i="2"/>
  <c r="C126" i="2" s="1"/>
  <c r="C22" i="19" s="1"/>
  <c r="G7" i="18"/>
  <c r="H7" i="18"/>
  <c r="F115" i="14"/>
  <c r="G84" i="18"/>
  <c r="H84" i="18"/>
  <c r="G95" i="14"/>
  <c r="H95" i="14"/>
  <c r="E133" i="14"/>
  <c r="Z94" i="9"/>
  <c r="N94" i="9"/>
  <c r="AF93" i="9"/>
  <c r="R94" i="9"/>
  <c r="V94" i="9"/>
  <c r="Q94" i="9"/>
  <c r="Y94" i="9"/>
  <c r="M94" i="9"/>
  <c r="U94" i="9"/>
  <c r="H105" i="2"/>
  <c r="G105" i="2"/>
  <c r="D50" i="14"/>
  <c r="D61" i="14" s="1"/>
  <c r="D66" i="14" s="1"/>
  <c r="D132" i="14" s="1"/>
  <c r="H80" i="14"/>
  <c r="G47" i="14"/>
  <c r="E52" i="14"/>
  <c r="E121" i="2"/>
  <c r="E126" i="2" s="1"/>
  <c r="E22" i="19" s="1"/>
  <c r="H35" i="14"/>
  <c r="G35" i="14"/>
  <c r="F70" i="14"/>
  <c r="F50" i="14"/>
  <c r="F61" i="14" s="1"/>
  <c r="F66" i="14" s="1"/>
  <c r="G80" i="14"/>
  <c r="H69" i="14"/>
  <c r="C52" i="14"/>
  <c r="D8" i="11"/>
  <c r="G69" i="14"/>
  <c r="G36" i="14"/>
  <c r="E50" i="14"/>
  <c r="H36" i="14"/>
  <c r="L19" i="10"/>
  <c r="N19" i="10"/>
  <c r="H163" i="14"/>
  <c r="H70" i="14" l="1"/>
  <c r="C115" i="14"/>
  <c r="D51" i="14"/>
  <c r="C50" i="14"/>
  <c r="C61" i="14" s="1"/>
  <c r="C66" i="14" s="1"/>
  <c r="C130" i="14" s="1"/>
  <c r="H112" i="14"/>
  <c r="G25" i="18"/>
  <c r="H25" i="18"/>
  <c r="G58" i="18"/>
  <c r="E111" i="14"/>
  <c r="H58" i="18"/>
  <c r="H92" i="18"/>
  <c r="E113" i="14"/>
  <c r="G92" i="18"/>
  <c r="AC94" i="9"/>
  <c r="AD94" i="9"/>
  <c r="F128" i="14"/>
  <c r="F124" i="14" s="1"/>
  <c r="E128" i="14"/>
  <c r="E124" i="14" s="1"/>
  <c r="E9" i="11"/>
  <c r="D130" i="14"/>
  <c r="E10" i="11"/>
  <c r="D93" i="14"/>
  <c r="D131" i="14"/>
  <c r="E11" i="11"/>
  <c r="G70" i="14"/>
  <c r="H121" i="2"/>
  <c r="G121" i="2"/>
  <c r="G133" i="2"/>
  <c r="H133" i="2"/>
  <c r="E61" i="14"/>
  <c r="G50" i="14"/>
  <c r="H50" i="14"/>
  <c r="F93" i="14"/>
  <c r="N23" i="10"/>
  <c r="F164" i="14"/>
  <c r="L23" i="10"/>
  <c r="E8" i="11" l="1"/>
  <c r="D52" i="14"/>
  <c r="E13" i="11"/>
  <c r="C93" i="14"/>
  <c r="C131" i="14"/>
  <c r="C132" i="14"/>
  <c r="D9" i="11"/>
  <c r="D11" i="11"/>
  <c r="D10" i="11"/>
  <c r="G124" i="14"/>
  <c r="H124" i="14"/>
  <c r="E115" i="14"/>
  <c r="H111" i="14"/>
  <c r="G111" i="14"/>
  <c r="H113" i="14"/>
  <c r="G113" i="14"/>
  <c r="H93" i="18"/>
  <c r="G93" i="18"/>
  <c r="H128" i="14"/>
  <c r="G128" i="14"/>
  <c r="F51" i="14"/>
  <c r="H139" i="2"/>
  <c r="G139" i="2"/>
  <c r="G126" i="2"/>
  <c r="H126" i="2"/>
  <c r="E66" i="14"/>
  <c r="H61" i="14"/>
  <c r="G61" i="14"/>
  <c r="G164" i="14"/>
  <c r="H164" i="14"/>
  <c r="G115" i="14" l="1"/>
  <c r="H115" i="14"/>
  <c r="H96" i="18"/>
  <c r="G96" i="18"/>
  <c r="G22" i="19"/>
  <c r="H22" i="19"/>
  <c r="F52" i="14"/>
  <c r="G51" i="14"/>
  <c r="H51" i="14"/>
  <c r="E132" i="14"/>
  <c r="E93" i="14"/>
  <c r="E130" i="14"/>
  <c r="E131" i="14"/>
  <c r="G66" i="14"/>
  <c r="H66" i="14"/>
  <c r="H52" i="14" l="1"/>
  <c r="G52" i="14"/>
  <c r="G93" i="14"/>
  <c r="H93" i="14"/>
</calcChain>
</file>

<file path=xl/sharedStrings.xml><?xml version="1.0" encoding="utf-8"?>
<sst xmlns="http://schemas.openxmlformats.org/spreadsheetml/2006/main" count="1071" uniqueCount="750">
  <si>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</si>
  <si>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</si>
  <si>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</si>
  <si>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</si>
  <si>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</si>
  <si>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</si>
  <si>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</si>
  <si>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</si>
  <si>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</si>
  <si>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</si>
  <si>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</si>
  <si>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</si>
  <si>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</si>
  <si>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</si>
  <si>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</si>
  <si>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</si>
  <si>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</si>
  <si>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</si>
  <si>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</si>
  <si>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</si>
  <si>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</si>
  <si>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</si>
  <si>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</si>
  <si>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</si>
  <si>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</si>
  <si>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</si>
  <si>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</si>
  <si>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</si>
  <si>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</si>
  <si>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</si>
  <si>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</si>
  <si>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</si>
  <si>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</si>
  <si>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</si>
  <si>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</si>
  <si>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</si>
  <si>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</si>
  <si>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</si>
  <si>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</si>
  <si>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</si>
  <si>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</si>
  <si>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</si>
  <si>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</si>
  <si>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</si>
  <si>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</si>
  <si>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</si>
  <si>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</si>
  <si>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</si>
  <si>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</si>
  <si>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</si>
  <si>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</si>
  <si>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</si>
  <si>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</si>
  <si>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</si>
  <si>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</si>
  <si>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</si>
  <si>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</si>
  <si>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</si>
  <si>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</si>
  <si>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</si>
  <si>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</si>
  <si>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</si>
  <si>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</si>
  <si>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</si>
  <si>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</si>
  <si>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</si>
  <si>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</si>
  <si>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</si>
  <si>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</si>
  <si>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</si>
  <si>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</si>
  <si>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</si>
  <si>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</si>
  <si>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</si>
  <si>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</si>
  <si>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</si>
  <si>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</si>
  <si>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</si>
  <si>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</si>
  <si>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</si>
  <si>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</si>
  <si>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</si>
  <si>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</si>
  <si>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</si>
  <si>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</si>
  <si>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</si>
  <si>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</si>
  <si>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</si>
  <si>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</si>
  <si>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</si>
  <si>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</si>
  <si>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</si>
  <si>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</si>
  <si>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</si>
  <si>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</si>
  <si>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</si>
  <si>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</si>
  <si>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</si>
  <si>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</si>
  <si>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</si>
  <si>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</si>
  <si>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</si>
  <si>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</si>
  <si>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</si>
  <si>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</si>
  <si>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</si>
  <si>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</si>
  <si>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</si>
  <si>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</si>
  <si>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</si>
  <si>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</si>
  <si>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</si>
  <si>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</si>
  <si>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</si>
  <si>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</si>
  <si>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</si>
  <si>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</si>
  <si>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</si>
  <si>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</si>
  <si>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</si>
  <si>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</si>
  <si>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</si>
  <si>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</si>
  <si>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</si>
  <si>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</si>
  <si>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</si>
  <si>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</si>
  <si>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</si>
  <si>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</si>
  <si>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</si>
  <si>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</si>
  <si>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</si>
  <si>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</si>
  <si>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</si>
  <si>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</si>
  <si>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</si>
  <si>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</si>
  <si>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</si>
  <si>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</si>
  <si>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</si>
  <si>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</si>
  <si>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</si>
  <si>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</si>
  <si>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</si>
  <si>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</si>
  <si>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</si>
  <si>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</si>
  <si>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</si>
  <si>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</si>
  <si>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</si>
  <si>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</si>
  <si>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</si>
  <si>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</si>
  <si>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</si>
  <si>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</si>
  <si>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</si>
  <si>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</si>
  <si>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</si>
  <si>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</si>
  <si>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</si>
  <si>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</si>
  <si>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</si>
  <si>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</si>
  <si>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</si>
  <si>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</si>
  <si>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</si>
  <si>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</si>
  <si>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</si>
  <si>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</si>
  <si>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</si>
  <si>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</si>
  <si>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</si>
  <si>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</si>
  <si>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</si>
  <si>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</si>
  <si>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</si>
  <si>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</si>
  <si>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</si>
  <si>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</si>
  <si>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</si>
  <si>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</si>
  <si>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</si>
  <si>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</si>
  <si>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</si>
  <si>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</si>
  <si>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</si>
  <si>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</si>
  <si>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</si>
  <si>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</si>
  <si>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</si>
  <si>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</si>
  <si>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</si>
  <si>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</si>
  <si>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</si>
  <si>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</si>
  <si>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</si>
  <si>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</si>
  <si>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</si>
  <si>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</si>
  <si>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</si>
  <si>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</si>
  <si>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</si>
  <si>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</si>
  <si>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</si>
  <si>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</si>
  <si>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</si>
  <si>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</si>
  <si>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</si>
  <si>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</si>
  <si>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</si>
  <si>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</si>
  <si>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</si>
  <si>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</si>
  <si>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</si>
  <si>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</si>
  <si>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</si>
  <si>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</si>
  <si>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</si>
  <si>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</si>
  <si>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</si>
  <si>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</si>
  <si>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</si>
  <si>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</si>
  <si>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</si>
  <si>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</si>
  <si>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</si>
  <si>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</si>
  <si>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</si>
  <si>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</si>
  <si>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</si>
  <si>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</si>
  <si>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</si>
  <si>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</si>
  <si>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</si>
  <si>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</si>
  <si>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</si>
  <si>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</si>
  <si>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</si>
  <si>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</si>
  <si>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</si>
  <si>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</si>
  <si>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</si>
  <si>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</si>
  <si>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</si>
  <si>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</si>
  <si>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</si>
  <si>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</si>
  <si>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</si>
  <si>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</si>
  <si>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</si>
  <si>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</si>
  <si>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</si>
  <si>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</si>
  <si>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</si>
  <si>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</si>
  <si>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</si>
  <si>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</si>
  <si>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</si>
  <si>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</si>
  <si>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</si>
  <si>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</si>
  <si>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</si>
  <si>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</si>
  <si>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</si>
  <si>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</si>
  <si>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</si>
  <si>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</si>
  <si>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</si>
  <si>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</si>
  <si>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</si>
  <si>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</si>
  <si>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</si>
  <si>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</si>
  <si>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</si>
  <si>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</si>
  <si>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</si>
  <si>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</si>
  <si>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</si>
  <si>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</si>
  <si>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</si>
  <si>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</si>
  <si>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</si>
  <si>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</si>
  <si>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</si>
  <si>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</si>
  <si>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</si>
  <si>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</si>
  <si>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</si>
  <si>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</si>
  <si>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</si>
  <si>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</si>
  <si>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</si>
  <si>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</si>
  <si>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</si>
  <si>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</si>
  <si>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</si>
  <si>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</si>
  <si>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</si>
  <si>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</si>
  <si>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</si>
  <si>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</si>
  <si>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</si>
  <si>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</si>
  <si>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</si>
  <si>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</si>
  <si>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</si>
  <si>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</si>
  <si>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</si>
  <si>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</si>
  <si>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</si>
  <si>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</si>
  <si>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</si>
  <si>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</si>
  <si>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</si>
  <si>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</si>
  <si>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</si>
  <si>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</si>
  <si>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</si>
  <si>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</si>
  <si>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</si>
  <si>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</si>
  <si>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</si>
  <si>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</si>
  <si>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</si>
  <si>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</si>
  <si>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</si>
  <si>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</si>
  <si>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</si>
  <si>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</si>
  <si>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</si>
  <si>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</si>
  <si>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</si>
  <si>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</si>
  <si>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</si>
  <si>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</si>
  <si>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</si>
  <si>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</si>
  <si>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</si>
  <si>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</si>
  <si>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</si>
  <si>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</si>
  <si>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</si>
  <si>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</si>
  <si>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</si>
  <si>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</si>
  <si>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</si>
  <si>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</si>
  <si>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</si>
  <si>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</si>
  <si>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</si>
  <si>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</si>
  <si>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</si>
  <si>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</si>
  <si>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</si>
  <si>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</si>
  <si>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</si>
  <si>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</si>
  <si>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</si>
  <si>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</si>
  <si>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</si>
  <si>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</si>
  <si>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</si>
  <si>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</si>
  <si>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</si>
  <si>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</si>
  <si>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</si>
  <si>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</si>
  <si>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</si>
  <si>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</si>
  <si>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</si>
  <si>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</si>
  <si>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</si>
  <si>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</si>
  <si>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</si>
  <si>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</si>
  <si>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</si>
  <si>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</si>
  <si>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</si>
  <si>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</si>
  <si>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</si>
  <si>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</si>
  <si>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</si>
  <si>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</si>
  <si>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</si>
  <si>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</si>
  <si>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</si>
  <si>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</si>
  <si>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</si>
  <si>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</si>
  <si>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</si>
  <si>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</si>
  <si>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</si>
  <si>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</si>
  <si>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</si>
  <si>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</si>
  <si>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</si>
  <si>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</si>
  <si>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</si>
  <si>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</si>
  <si>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</si>
  <si>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</si>
  <si>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</si>
  <si>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</si>
  <si>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</si>
  <si>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</si>
  <si>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</si>
  <si>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</si>
  <si>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</si>
  <si>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</si>
  <si>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</si>
  <si>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</si>
  <si>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</si>
  <si>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</si>
  <si>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</si>
  <si>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</si>
  <si>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</si>
  <si>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</si>
  <si>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</si>
  <si>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</si>
  <si>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</si>
  <si>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</si>
  <si>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</si>
  <si>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</si>
  <si>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</si>
  <si>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</si>
  <si>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</si>
  <si>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</si>
  <si>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</si>
  <si>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</si>
  <si>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</si>
  <si>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</si>
  <si>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52.22</t>
  </si>
  <si>
    <t>Державне підприємство</t>
  </si>
  <si>
    <t>Миколаївська</t>
  </si>
  <si>
    <t>Міністерство інфраструктури України</t>
  </si>
  <si>
    <t>Морський транспорт</t>
  </si>
  <si>
    <t>Допоміжне обслуговування водного транспорту</t>
  </si>
  <si>
    <t>Державна</t>
  </si>
  <si>
    <t>а/с 170, м. Миколаїв, 54052, Україна</t>
  </si>
  <si>
    <t>(0512) 67-54-41</t>
  </si>
  <si>
    <t>інші доходи</t>
  </si>
  <si>
    <t>послуги з охорони, забезпечення відеоспостереження тощо</t>
  </si>
  <si>
    <t>1018/1</t>
  </si>
  <si>
    <t>послуги залізниці</t>
  </si>
  <si>
    <t>1018/2</t>
  </si>
  <si>
    <t>відрядження</t>
  </si>
  <si>
    <t>1018/3</t>
  </si>
  <si>
    <t>1018/4</t>
  </si>
  <si>
    <t>організаційно-технічні послуги</t>
  </si>
  <si>
    <t>1018/5</t>
  </si>
  <si>
    <t>страхування</t>
  </si>
  <si>
    <t>1018/6</t>
  </si>
  <si>
    <t>охорона навколишного середовища</t>
  </si>
  <si>
    <t>1018/7</t>
  </si>
  <si>
    <t>комунальні послуги</t>
  </si>
  <si>
    <t>1018/8</t>
  </si>
  <si>
    <t>підготовка кадрів</t>
  </si>
  <si>
    <t>1018/9</t>
  </si>
  <si>
    <t>охорона праці</t>
  </si>
  <si>
    <t>1018/10</t>
  </si>
  <si>
    <t>витрати на забезпечення відпусток</t>
  </si>
  <si>
    <t>1018/11</t>
  </si>
  <si>
    <t>витрати на обслуговування оргтехніки</t>
  </si>
  <si>
    <t>1018/12</t>
  </si>
  <si>
    <t>1018/13</t>
  </si>
  <si>
    <t>використання техніки, інфраструктури та інших послуг сторонніх організацій</t>
  </si>
  <si>
    <t>1018/14</t>
  </si>
  <si>
    <t>оренда та (або) залучення плавзасобів, буксирів, кранів, земснарядів тощо</t>
  </si>
  <si>
    <t>1018/15</t>
  </si>
  <si>
    <t>інші</t>
  </si>
  <si>
    <t>1018/16</t>
  </si>
  <si>
    <t>доход від купівлі-продажу іноземної валюти</t>
  </si>
  <si>
    <t>від реалізації оборотних активів</t>
  </si>
  <si>
    <t>від операційної оренди активів</t>
  </si>
  <si>
    <t>суми штрафів, пені, неустойок та інших санкцій за порушення господарських договорів, які одержано від боржників за  рішенням судів</t>
  </si>
  <si>
    <t>відшкодування раніше списаних активів</t>
  </si>
  <si>
    <t>дохід від списання кредиторської заборгованості, щодо якої минув строк позиву</t>
  </si>
  <si>
    <t>відсотки по залишкам на поточних рахунках</t>
  </si>
  <si>
    <t>відшкодування вартості ресурсів сторонніми організаціями</t>
  </si>
  <si>
    <t>обов'язкові платежі та збори</t>
  </si>
  <si>
    <t>послуги банку</t>
  </si>
  <si>
    <t>утримання приміщень, комунальні послуги тощо</t>
  </si>
  <si>
    <t>обслуговування оргтехніки</t>
  </si>
  <si>
    <t>1051/1</t>
  </si>
  <si>
    <t>1051/2</t>
  </si>
  <si>
    <t>1051/3</t>
  </si>
  <si>
    <t>1051/4</t>
  </si>
  <si>
    <t>1051/5</t>
  </si>
  <si>
    <t>1067/1</t>
  </si>
  <si>
    <t>1067/2</t>
  </si>
  <si>
    <t>витрати на купівлю-продаж іноземної валюти</t>
  </si>
  <si>
    <t>собівартість реалізованих виробничих запасів</t>
  </si>
  <si>
    <t>штрафи, пені</t>
  </si>
  <si>
    <t>витрати на утримання, експлуатацію та забезпечення основної діяльності об'єктів соціальної інфраструктури</t>
  </si>
  <si>
    <t>витрати згідно з Колдоговором</t>
  </si>
  <si>
    <t>перерахування профкому</t>
  </si>
  <si>
    <t>матеріальна допомога непрацюючим пенсіонерам</t>
  </si>
  <si>
    <t>утримання представництва підприємства</t>
  </si>
  <si>
    <t>витрати на утримання основних засобів в оренді</t>
  </si>
  <si>
    <t>лікарняні (перші 5 днів)</t>
  </si>
  <si>
    <t>частка ПДВ, яка згідно ст.199 Податкового кодексу України не відноситься до податкового кредиту</t>
  </si>
  <si>
    <t>інші витрати</t>
  </si>
  <si>
    <t>1086/1</t>
  </si>
  <si>
    <t>1086/2</t>
  </si>
  <si>
    <t>1086/3</t>
  </si>
  <si>
    <t>1086/4</t>
  </si>
  <si>
    <t>1086/5</t>
  </si>
  <si>
    <t>1086/6</t>
  </si>
  <si>
    <t>1086/7</t>
  </si>
  <si>
    <t>1086/8</t>
  </si>
  <si>
    <t>1086/9</t>
  </si>
  <si>
    <t>1086/10</t>
  </si>
  <si>
    <t>1086/11</t>
  </si>
  <si>
    <t>1086/12</t>
  </si>
  <si>
    <t>сплата відсотків по кредиту</t>
  </si>
  <si>
    <t>від безоплатно одержаних активів</t>
  </si>
  <si>
    <t>1152/1</t>
  </si>
  <si>
    <t>інші доходи від звичайної діяльності</t>
  </si>
  <si>
    <t>1152/2</t>
  </si>
  <si>
    <t>від передачі та списання необоротних активів</t>
  </si>
  <si>
    <t>уцінка необоротних активів</t>
  </si>
  <si>
    <t>1162/1</t>
  </si>
  <si>
    <t>1162/2</t>
  </si>
  <si>
    <t>Допоміжне обслуговування водного транспорту 52.22</t>
  </si>
  <si>
    <t>52.22 Допоміжне обслуговування водного транспорту</t>
  </si>
  <si>
    <t>Toyota "Camry"</t>
  </si>
  <si>
    <t>Nissan</t>
  </si>
  <si>
    <t>службова</t>
  </si>
  <si>
    <t>Капітальне будівництво</t>
  </si>
  <si>
    <t>1.1</t>
  </si>
  <si>
    <t>Придбання основних засобів, у тому числі:</t>
  </si>
  <si>
    <t>2.1</t>
  </si>
  <si>
    <t>Гідравлічний перевантажувач «ATLAS-TEREX» МН 520 – 1 од.</t>
  </si>
  <si>
    <t>2.2</t>
  </si>
  <si>
    <t>2.3</t>
  </si>
  <si>
    <t>Портовий тягач «Kalmar» - 1 од.</t>
  </si>
  <si>
    <t>2.4</t>
  </si>
  <si>
    <t>2.5</t>
  </si>
  <si>
    <t>2.6</t>
  </si>
  <si>
    <t>Система відеоспостереження</t>
  </si>
  <si>
    <t>2.7</t>
  </si>
  <si>
    <t>2.8</t>
  </si>
  <si>
    <t>3</t>
  </si>
  <si>
    <t xml:space="preserve">Придбання (виготовлення) інших необоротних  матеріальних активів </t>
  </si>
  <si>
    <t>4</t>
  </si>
  <si>
    <t>4.1</t>
  </si>
  <si>
    <t>4.2</t>
  </si>
  <si>
    <t xml:space="preserve">Модернізація, модифікація (добудова, дообладнання, реконструкція) основних засобів </t>
  </si>
  <si>
    <t>5.1</t>
  </si>
  <si>
    <t>Модернізація портальних кранів</t>
  </si>
  <si>
    <t>Дообладнання системи обліку електроустаткування</t>
  </si>
  <si>
    <t>5.4</t>
  </si>
  <si>
    <t>5.5</t>
  </si>
  <si>
    <t>військовий збір</t>
  </si>
  <si>
    <t>3150/1</t>
  </si>
  <si>
    <t>3150/2</t>
  </si>
  <si>
    <t>єдиний внесок на загальнообовязкове соціальне страхування</t>
  </si>
  <si>
    <t>3150/3</t>
  </si>
  <si>
    <t>3150/4</t>
  </si>
  <si>
    <t>3280/1</t>
  </si>
  <si>
    <t>3280/2</t>
  </si>
  <si>
    <t xml:space="preserve"> надходження інших доходів</t>
  </si>
  <si>
    <t>3340/1</t>
  </si>
  <si>
    <t>Повернення фінансової допомоги</t>
  </si>
  <si>
    <t>Власні кошти (чистий прибуток та амортизаційні відрахування)</t>
  </si>
  <si>
    <t>2.9</t>
  </si>
  <si>
    <t>2.10</t>
  </si>
  <si>
    <t>2.11</t>
  </si>
  <si>
    <t>капітал у дооцінках</t>
  </si>
  <si>
    <t>2060/1</t>
  </si>
  <si>
    <t>3030/1</t>
  </si>
  <si>
    <t>3030/2</t>
  </si>
  <si>
    <t>модернізація основних засобів</t>
  </si>
  <si>
    <t>придбання (виготовлення) інших необоротних  матеріальних активів</t>
  </si>
  <si>
    <t>перерахування профспілкам</t>
  </si>
  <si>
    <t>аліменти</t>
  </si>
  <si>
    <t>комісія банка</t>
  </si>
  <si>
    <t>3170/1</t>
  </si>
  <si>
    <t>3170/2</t>
  </si>
  <si>
    <t>3170/3</t>
  </si>
  <si>
    <t>3170/4</t>
  </si>
  <si>
    <t>збір за користування радіочастотним ресурсом України</t>
  </si>
  <si>
    <t>податок на нерухоме майно, відмінне від земельної ділянки</t>
  </si>
  <si>
    <t>екологічний податок</t>
  </si>
  <si>
    <t>рентна плата за використання води</t>
  </si>
  <si>
    <t>штрафи та інші санкції</t>
  </si>
  <si>
    <t>3150/5</t>
  </si>
  <si>
    <t>3150/6</t>
  </si>
  <si>
    <t>3150/7</t>
  </si>
  <si>
    <t>3150/8</t>
  </si>
  <si>
    <t>3150/9</t>
  </si>
  <si>
    <t>інше</t>
  </si>
  <si>
    <t>відсотки одержані від банківських установ</t>
  </si>
  <si>
    <t>лікарняні</t>
  </si>
  <si>
    <t>фонд матеріального заохочення</t>
  </si>
  <si>
    <t>фонд соціального розвитку</t>
  </si>
  <si>
    <t>2050/1</t>
  </si>
  <si>
    <t>2050/2</t>
  </si>
  <si>
    <t>2060/2</t>
  </si>
  <si>
    <t>2119/1</t>
  </si>
  <si>
    <t>2119/2</t>
  </si>
  <si>
    <t>2124/1</t>
  </si>
  <si>
    <t>2124/2</t>
  </si>
  <si>
    <t>2134/1</t>
  </si>
  <si>
    <t>2.12</t>
  </si>
  <si>
    <t>2.13</t>
  </si>
  <si>
    <t>2.14</t>
  </si>
  <si>
    <t>2.15</t>
  </si>
  <si>
    <t>5.2</t>
  </si>
  <si>
    <t>5.3</t>
  </si>
  <si>
    <r>
      <t>Керівник</t>
    </r>
    <r>
      <rPr>
        <sz val="14"/>
        <rFont val="Times New Roman"/>
        <family val="1"/>
        <charset val="204"/>
      </rPr>
      <t xml:space="preserve">   ______</t>
    </r>
    <r>
      <rPr>
        <u/>
        <sz val="14"/>
        <rFont val="Times New Roman"/>
        <family val="1"/>
        <charset val="204"/>
      </rPr>
      <t>в.о. директора</t>
    </r>
    <r>
      <rPr>
        <sz val="14"/>
        <rFont val="Times New Roman"/>
        <family val="1"/>
        <charset val="204"/>
      </rPr>
      <t>________</t>
    </r>
  </si>
  <si>
    <t>Збільшились за рахунок зростання цін на матеріали, запчастини</t>
  </si>
  <si>
    <t>Збільшились за рахунок зростання кількості послуг з програмного забезпечення, в т.ч. впровадження програми IT-підприємство</t>
  </si>
  <si>
    <t>Збільшилась кількість відряджень</t>
  </si>
  <si>
    <t>Збільшились за рахунок зростання цін на канцтовари та літературу</t>
  </si>
  <si>
    <t>Збільшилась кількість відряджень за викликами МІУ</t>
  </si>
  <si>
    <t>Збільшилась кількість послуг з програмного забезпечення 1-С</t>
  </si>
  <si>
    <t>1073/1</t>
  </si>
  <si>
    <t>1073/2</t>
  </si>
  <si>
    <t>1073/3</t>
  </si>
  <si>
    <t>1073/4</t>
  </si>
  <si>
    <t>1073/5</t>
  </si>
  <si>
    <t>1073/6</t>
  </si>
  <si>
    <t>1073/7</t>
  </si>
  <si>
    <t>1073/8</t>
  </si>
  <si>
    <t>1073/9</t>
  </si>
  <si>
    <t>1073/10</t>
  </si>
  <si>
    <t>доходи від соціальної сфери</t>
  </si>
  <si>
    <t>Збільшилась за рахунок зростання кількості металобрухту</t>
  </si>
  <si>
    <t>У зв'язку зі збільшенням кількості пенсіонерів</t>
  </si>
  <si>
    <r>
      <t>Керівник</t>
    </r>
    <r>
      <rPr>
        <sz val="14"/>
        <rFont val="Times New Roman"/>
        <family val="1"/>
        <charset val="204"/>
      </rPr>
      <t xml:space="preserve">   _____</t>
    </r>
    <r>
      <rPr>
        <u/>
        <sz val="14"/>
        <rFont val="Times New Roman"/>
        <family val="1"/>
        <charset val="204"/>
      </rPr>
      <t>в.о. директора</t>
    </r>
    <r>
      <rPr>
        <sz val="14"/>
        <rFont val="Times New Roman"/>
        <family val="1"/>
        <charset val="204"/>
      </rPr>
      <t>__________</t>
    </r>
  </si>
  <si>
    <t xml:space="preserve">                              (посада)</t>
  </si>
  <si>
    <t>6</t>
  </si>
  <si>
    <t>Капітальний ремонт основних засобів</t>
  </si>
  <si>
    <t>6.1</t>
  </si>
  <si>
    <t>6.2</t>
  </si>
  <si>
    <t>6.3</t>
  </si>
  <si>
    <t>6.4</t>
  </si>
  <si>
    <t>6.5</t>
  </si>
  <si>
    <t>6.6</t>
  </si>
  <si>
    <t xml:space="preserve">                                      (посада)</t>
  </si>
  <si>
    <t>у тому числі за основними видами діяльності за КВЕД 52.22 Допоміжне обслуговування водного транспорту</t>
  </si>
  <si>
    <t>3060/1</t>
  </si>
  <si>
    <t>3060/2</t>
  </si>
  <si>
    <t>3060/3</t>
  </si>
  <si>
    <t>3060/4</t>
  </si>
  <si>
    <t>3060/5</t>
  </si>
  <si>
    <t>Рік 2016</t>
  </si>
  <si>
    <t>Державне підприємство "Стивідорна компанія "Ольвія"</t>
  </si>
  <si>
    <t>Олейник Р.М.</t>
  </si>
  <si>
    <r>
      <t>за ________</t>
    </r>
    <r>
      <rPr>
        <b/>
        <u/>
        <sz val="14"/>
        <rFont val="Times New Roman"/>
        <family val="1"/>
        <charset val="204"/>
      </rPr>
      <t>2016 рік</t>
    </r>
    <r>
      <rPr>
        <b/>
        <sz val="14"/>
        <rFont val="Times New Roman"/>
        <family val="1"/>
        <charset val="204"/>
      </rPr>
      <t>_________</t>
    </r>
  </si>
  <si>
    <r>
      <t xml:space="preserve">    ________</t>
    </r>
    <r>
      <rPr>
        <u/>
        <sz val="14"/>
        <rFont val="Times New Roman"/>
        <family val="1"/>
        <charset val="204"/>
      </rPr>
      <t>Олейник Р.М.</t>
    </r>
    <r>
      <rPr>
        <sz val="14"/>
        <rFont val="Times New Roman"/>
        <family val="1"/>
        <charset val="204"/>
      </rPr>
      <t>__________</t>
    </r>
  </si>
  <si>
    <r>
      <t>до фінансового плану на ___</t>
    </r>
    <r>
      <rPr>
        <b/>
        <u/>
        <sz val="14"/>
        <rFont val="Times New Roman"/>
        <family val="1"/>
        <charset val="204"/>
      </rPr>
      <t>2016</t>
    </r>
    <r>
      <rPr>
        <b/>
        <sz val="14"/>
        <rFont val="Times New Roman"/>
        <family val="1"/>
        <charset val="204"/>
      </rPr>
      <t>___ рік</t>
    </r>
  </si>
  <si>
    <t>Буріння свердловин - 2 од.</t>
  </si>
  <si>
    <t>1.2</t>
  </si>
  <si>
    <t>Модульні котельні - 3 од.</t>
  </si>
  <si>
    <t>Обчислювальна техніка, електроустаткування, інше обладнання</t>
  </si>
  <si>
    <t>Трактор К-744 -1 од.</t>
  </si>
  <si>
    <t>Автонавантажувач CHL в/п 10 т – 6 од.</t>
  </si>
  <si>
    <t>Автонавантажувач ковшовий Bobcat S590 - 2од.</t>
  </si>
  <si>
    <t>Щітка для Bobcat S130 - 2 од.</t>
  </si>
  <si>
    <t>Снігомет для Bobcat S130 - 1 од.</t>
  </si>
  <si>
    <t>Відвал для снігу для Сhanglin - 2 од.</t>
  </si>
  <si>
    <t>Грейфер для портального крану  V=5 куб. м - 3 од.</t>
  </si>
  <si>
    <t xml:space="preserve">Залізобетонні панелі – 150 од. </t>
  </si>
  <si>
    <t>Мікроавтобус H-1  - 2 од.</t>
  </si>
  <si>
    <t>Автобус міського типу - 1 од.</t>
  </si>
  <si>
    <t>Пелетна горілка з бункером та приводом  на котел ПМ - 1 од.</t>
  </si>
  <si>
    <t>Насос з частотним управлінням для  БСТБ-200 - 1 од.</t>
  </si>
  <si>
    <t>Кранова підвіска в/п 10 т - 3 од.</t>
  </si>
  <si>
    <t>Кранова підвіска в/п 16 т - 2 од.</t>
  </si>
  <si>
    <t>Навісне обладнання для гідравлічних перевантажувачів (2 од.)</t>
  </si>
  <si>
    <t>2.16</t>
  </si>
  <si>
    <t>2.17</t>
  </si>
  <si>
    <t>2.18</t>
  </si>
  <si>
    <t>2.19</t>
  </si>
  <si>
    <t>Придбання (створення) нематеріальних активів (проектні роботи і програмне забезпечення)</t>
  </si>
  <si>
    <t>Реконструкція складу генеральних вантажів № 4</t>
  </si>
  <si>
    <t>Паспортизація будівель (первинна)</t>
  </si>
  <si>
    <t>Модернізація БСТБ-70</t>
  </si>
  <si>
    <t>5.6</t>
  </si>
  <si>
    <t>Ремонт складських будівель порту, покрівлі складів, навісів</t>
  </si>
  <si>
    <t>Капітальний ремонт портальних кранів - 3 од.</t>
  </si>
  <si>
    <t>Капітальний ремонт автомашин - 6 од.</t>
  </si>
  <si>
    <t>Ремонт патерн 5,6 причалів</t>
  </si>
  <si>
    <t>Ремонт прожекторних щогл - 3 од.</t>
  </si>
  <si>
    <t>Ремонт асфальтобетонного покриття відкритих складських майданчиків  і проїздів порту</t>
  </si>
  <si>
    <t>Ремонт зварювальної ділянки портових майстерень</t>
  </si>
  <si>
    <t>Капітальний ремонт автобусів «Икарус» та «Тойота» - 2 од.</t>
  </si>
  <si>
    <t>Ремонт 1-го буксиру «Руслан» на клас Регістр</t>
  </si>
  <si>
    <t>6.7</t>
  </si>
  <si>
    <t>6.8</t>
  </si>
  <si>
    <t>6.9</t>
  </si>
  <si>
    <t>Проектні роботи з будівництва (реконструкції)</t>
  </si>
  <si>
    <t>Продукти програмного забезпечення та інші нематеріальні активи, в т.ч.:</t>
  </si>
  <si>
    <t>Корпоративна інформаційна система управління ресурсами підприємства (ERP) -100 ліцензій</t>
  </si>
  <si>
    <t>Microsoft Sharepoint (ліцензії клієнтського доступу)-50 ліцензій</t>
  </si>
  <si>
    <t>Microsoft Windows Server 2012 Standart - 5 лііцензій</t>
  </si>
  <si>
    <t>Microsoft SQL  (ліцензії клієнтського доступу) -70  ліцензій</t>
  </si>
  <si>
    <t>Microsoft Azure -10  ліцензій</t>
  </si>
  <si>
    <t>Microsoft Lync Server CAL 2013 (ліцензії клієнтського доступу) -50  ліцензій</t>
  </si>
  <si>
    <t>Примірник ПЗ Veeam Backup &amp; Replication Enterprise - 12  шт</t>
  </si>
  <si>
    <t>Microsoft Visio Standard 2013- 10  ліцензій</t>
  </si>
  <si>
    <t>Антивірус -170  ліцензій</t>
  </si>
  <si>
    <t>Програмне забезпечення (1С Бухгалтерія, TRANSAS NAVIGATOR PRO з функцією АІС)</t>
  </si>
  <si>
    <t>Реалізація проекту "E-PORT" з використанням платформи планування ресурсів підприємства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</si>
  <si>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</si>
  <si>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</si>
  <si>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</si>
  <si>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</si>
  <si>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</si>
  <si>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</si>
  <si>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</si>
  <si>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</si>
  <si>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</si>
  <si>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</si>
  <si>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</si>
  <si>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</si>
  <si>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</si>
  <si>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4.3</t>
  </si>
  <si>
    <t>сплата сервітуту (доступу до причалу)</t>
  </si>
  <si>
    <r>
      <t>Звітний період (</t>
    </r>
    <r>
      <rPr>
        <b/>
        <sz val="14"/>
        <rFont val="Times New Roman"/>
        <family val="1"/>
        <charset val="204"/>
      </rPr>
      <t>рік</t>
    </r>
    <r>
      <rPr>
        <sz val="14"/>
        <rFont val="Times New Roman"/>
        <family val="1"/>
        <charset val="204"/>
      </rPr>
      <t>)</t>
    </r>
  </si>
  <si>
    <t>Будівництво автомобільних ваг</t>
  </si>
  <si>
    <t>1.3</t>
  </si>
  <si>
    <t>5.7</t>
  </si>
  <si>
    <t>Модернізація системи опалення</t>
  </si>
  <si>
    <t>Примірник ПЗ Vmware</t>
  </si>
  <si>
    <t>Примірник програмної продукції MFE DLP</t>
  </si>
  <si>
    <t>3150/10</t>
  </si>
  <si>
    <t>Microsoft SQL Server Standard 2014 - 1 ліцензія</t>
  </si>
  <si>
    <t>Електромагніт для портального крану (за 2015 р)</t>
  </si>
  <si>
    <t>2.20</t>
  </si>
  <si>
    <t>Модульні котельні</t>
  </si>
  <si>
    <t>700 осіб</t>
  </si>
  <si>
    <r>
      <t xml:space="preserve"> __</t>
    </r>
    <r>
      <rPr>
        <u/>
        <sz val="14"/>
        <rFont val="Times New Roman"/>
        <family val="1"/>
        <charset val="204"/>
      </rPr>
      <t xml:space="preserve">  Олейник Р.М._</t>
    </r>
    <r>
      <rPr>
        <sz val="14"/>
        <rFont val="Times New Roman"/>
        <family val="1"/>
        <charset val="204"/>
      </rPr>
      <t>__</t>
    </r>
  </si>
  <si>
    <t>Зменшився внаслідок зниження обсягів вантажопереробки на 26,5%</t>
  </si>
  <si>
    <t>Зросли за рахунок невиконання строків ремонту б/к "К. Гисич"(строк- 3 кв. 2015р., фактичне закінчення робіт-2 кв. 2016р). Витрати на ремонт б/к склали 5330 тис. грн.</t>
  </si>
  <si>
    <t>Збільшилась кількість  послуг АМПУ з технічного обслуговування  зв'язку</t>
  </si>
  <si>
    <t>Збільшилися відсотки за обслуговування в Ощадбанку</t>
  </si>
  <si>
    <t>Збільшились за рахунок нарахувань виплат мобілізованим</t>
  </si>
  <si>
    <t>Відшкодовано доходами (рядок 1073/5, 1073/9)</t>
  </si>
  <si>
    <t>Збільшились на суму списання неборотних активів, які недоцільно відображати на господарську діяльність</t>
  </si>
  <si>
    <t>Нараховано відповідно до вимог п.4 П(С)БУ № 10 та постанови КМУ № 1673</t>
  </si>
  <si>
    <t>Збільшились за рахунок зростання вартості послуг Управління поліції охорони</t>
  </si>
  <si>
    <t>Знизились у зв'язку зі зменшенням обсягів переробки чорних металів на 46,0%</t>
  </si>
  <si>
    <t>Утеплення фасаду та покрівлі  БСТБ-200</t>
  </si>
  <si>
    <t>Збільшилась кількість позовних заяв про стягнення заборгованості і, відповідно, судовий збір (722,4 т. грн. за рік)</t>
  </si>
  <si>
    <t>Збільшились за рахунок підвищення посадових окладів і, відповідно, нарахувань з резерву відпусток</t>
  </si>
  <si>
    <t>Збільшилась кількість лікарняних</t>
  </si>
  <si>
    <t xml:space="preserve">Збільшились у зв'язку з участю в нарадах з питань реалізації пілотного проекту передачі ДП "СК "Ольвія" у концесію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</si>
</sst>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8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9FEDE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6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5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  <xf numFmtId="0" fontId="12" fillId="0" borderId="0"/>
    <xf numFmtId="0" fontId="12" fillId="0" borderId="0"/>
  </cellStyleXfs>
  <cellXfs count="47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2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7" xfId="0" applyNumberFormat="1" applyFont="1" applyFill="1" applyBorder="1" applyAlignment="1">
      <alignment horizontal="center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9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9" fontId="5" fillId="29" borderId="20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5" fillId="31" borderId="20" xfId="0" applyNumberFormat="1" applyFont="1" applyFill="1" applyBorder="1" applyAlignment="1">
      <alignment horizontal="center" vertical="center" wrapText="1"/>
    </xf>
    <xf numFmtId="173" fontId="4" fillId="31" borderId="19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173" fontId="4" fillId="32" borderId="19" xfId="0" applyNumberFormat="1" applyFont="1" applyFill="1" applyBorder="1" applyAlignment="1">
      <alignment horizontal="center" vertical="center" wrapText="1"/>
    </xf>
    <xf numFmtId="0" fontId="5" fillId="0" borderId="3" xfId="354" applyNumberFormat="1" applyFont="1" applyFill="1" applyBorder="1" applyAlignment="1">
      <alignment horizontal="left" wrapText="1"/>
    </xf>
    <xf numFmtId="0" fontId="5" fillId="0" borderId="3" xfId="354" applyNumberFormat="1" applyFont="1" applyFill="1" applyBorder="1" applyAlignment="1">
      <alignment horizontal="center" vertical="center" wrapText="1"/>
    </xf>
    <xf numFmtId="173" fontId="5" fillId="33" borderId="3" xfId="0" applyNumberFormat="1" applyFont="1" applyFill="1" applyBorder="1" applyAlignment="1">
      <alignment horizontal="center" vertical="center" wrapText="1"/>
    </xf>
    <xf numFmtId="0" fontId="5" fillId="0" borderId="3" xfId="354" applyNumberFormat="1" applyFont="1" applyFill="1" applyBorder="1" applyAlignment="1">
      <alignment horizontal="left" vertical="center" wrapText="1"/>
    </xf>
    <xf numFmtId="0" fontId="5" fillId="0" borderId="15" xfId="354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177" fontId="5" fillId="34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177" fontId="5" fillId="35" borderId="3" xfId="0" applyNumberFormat="1" applyFont="1" applyFill="1" applyBorder="1" applyAlignment="1">
      <alignment horizontal="center" vertical="center" wrapText="1"/>
    </xf>
    <xf numFmtId="177" fontId="4" fillId="33" borderId="3" xfId="0" applyNumberFormat="1" applyFont="1" applyFill="1" applyBorder="1" applyAlignment="1">
      <alignment horizontal="center" vertical="center" wrapText="1"/>
    </xf>
    <xf numFmtId="177" fontId="5" fillId="33" borderId="3" xfId="0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75" fillId="0" borderId="3" xfId="354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3" fontId="76" fillId="0" borderId="20" xfId="0" applyNumberFormat="1" applyFont="1" applyFill="1" applyBorder="1" applyAlignment="1">
      <alignment horizontal="center" vertical="center" wrapText="1"/>
    </xf>
    <xf numFmtId="173" fontId="77" fillId="27" borderId="3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170" fontId="78" fillId="0" borderId="3" xfId="237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33" borderId="3" xfId="0" applyFont="1" applyFill="1" applyBorder="1" applyAlignment="1">
      <alignment horizontal="left" vertical="center" wrapText="1"/>
    </xf>
    <xf numFmtId="0" fontId="5" fillId="33" borderId="3" xfId="0" quotePrefix="1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horizontal="left" vertical="center" wrapText="1" shrinkToFit="1"/>
    </xf>
    <xf numFmtId="173" fontId="5" fillId="36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0" fontId="79" fillId="0" borderId="19" xfId="0" applyNumberFormat="1" applyFont="1" applyFill="1" applyBorder="1" applyAlignment="1">
      <alignment horizontal="right" vertical="center" wrapText="1"/>
    </xf>
    <xf numFmtId="170" fontId="80" fillId="0" borderId="19" xfId="0" applyNumberFormat="1" applyFont="1" applyFill="1" applyBorder="1" applyAlignment="1">
      <alignment horizontal="right" vertical="center" wrapText="1"/>
    </xf>
    <xf numFmtId="170" fontId="79" fillId="0" borderId="20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3" fontId="5" fillId="37" borderId="3" xfId="0" applyNumberFormat="1" applyFont="1" applyFill="1" applyBorder="1" applyAlignment="1">
      <alignment horizontal="center" vertical="center" wrapText="1"/>
    </xf>
    <xf numFmtId="173" fontId="5" fillId="38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3" xfId="355" applyNumberFormat="1" applyFont="1" applyFill="1" applyBorder="1" applyAlignment="1">
      <alignment horizontal="left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9" fontId="79" fillId="0" borderId="3" xfId="29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vertical="center"/>
    </xf>
    <xf numFmtId="169" fontId="79" fillId="0" borderId="3" xfId="0" applyNumberFormat="1" applyFont="1" applyFill="1" applyBorder="1" applyAlignment="1">
      <alignment horizontal="center" vertical="center"/>
    </xf>
    <xf numFmtId="177" fontId="79" fillId="0" borderId="3" xfId="0" applyNumberFormat="1" applyFont="1" applyFill="1" applyBorder="1" applyAlignment="1">
      <alignment horizontal="center" vertical="center" wrapText="1"/>
    </xf>
    <xf numFmtId="178" fontId="79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79" fontId="5" fillId="0" borderId="20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3" fontId="79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5" fillId="37" borderId="3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vertical="center"/>
    </xf>
    <xf numFmtId="169" fontId="80" fillId="0" borderId="3" xfId="291" applyNumberFormat="1" applyFont="1" applyFill="1" applyBorder="1" applyAlignment="1">
      <alignment horizontal="right" vertical="center" wrapText="1"/>
    </xf>
    <xf numFmtId="173" fontId="80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5" fillId="0" borderId="19" xfId="0" quotePrefix="1" applyNumberFormat="1" applyFont="1" applyFill="1" applyBorder="1" applyAlignment="1">
      <alignment vertical="center" wrapText="1"/>
    </xf>
    <xf numFmtId="49" fontId="5" fillId="0" borderId="3" xfId="0" quotePrefix="1" applyNumberFormat="1" applyFont="1" applyFill="1" applyBorder="1" applyAlignment="1">
      <alignment vertical="center" wrapText="1"/>
    </xf>
    <xf numFmtId="173" fontId="5" fillId="39" borderId="3" xfId="0" applyNumberFormat="1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70" fontId="80" fillId="0" borderId="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4" fillId="0" borderId="24" xfId="237" applyNumberFormat="1" applyFont="1" applyFill="1" applyBorder="1" applyAlignment="1">
      <alignment horizontal="center" vertical="center" wrapText="1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26" xfId="237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7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17" xfId="0" applyNumberFormat="1" applyFont="1" applyFill="1" applyBorder="1" applyAlignment="1">
      <alignment horizontal="center" vertical="center" wrapText="1"/>
    </xf>
    <xf numFmtId="177" fontId="5" fillId="3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7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178" fontId="80" fillId="0" borderId="14" xfId="0" applyNumberFormat="1" applyFont="1" applyFill="1" applyBorder="1" applyAlignment="1">
      <alignment horizontal="center" vertical="center" wrapText="1"/>
    </xf>
    <xf numFmtId="178" fontId="80" fillId="0" borderId="17" xfId="0" applyNumberFormat="1" applyFont="1" applyFill="1" applyBorder="1" applyAlignment="1">
      <alignment horizontal="center" vertical="center" wrapText="1"/>
    </xf>
    <xf numFmtId="178" fontId="80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78" fontId="79" fillId="0" borderId="14" xfId="0" applyNumberFormat="1" applyFont="1" applyFill="1" applyBorder="1" applyAlignment="1">
      <alignment horizontal="center" vertical="center" wrapText="1"/>
    </xf>
    <xf numFmtId="178" fontId="79" fillId="0" borderId="17" xfId="0" applyNumberFormat="1" applyFont="1" applyFill="1" applyBorder="1" applyAlignment="1">
      <alignment horizontal="center" vertical="center" wrapText="1"/>
    </xf>
    <xf numFmtId="178" fontId="79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 shrinkToFi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I. Фін результат" xfId="354"/>
    <cellStyle name="Обычный_ІІІ. Рух грош. коштів" xfId="355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colors>
    <mruColors>
      <color rgb="FFFFFFCC"/>
      <color rgb="FFFFFFEB"/>
      <color rgb="FFFFFFEF"/>
      <color rgb="FFFF99FF"/>
      <color rgb="FFF9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96"/>
  <sheetViews>
    <sheetView view="pageBreakPreview" topLeftCell="A135" zoomScale="65" zoomScaleNormal="70" zoomScaleSheetLayoutView="65" workbookViewId="0">
      <selection activeCell="K175" sqref="K175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2"/>
      <c r="C1" s="22"/>
      <c r="D1" s="22"/>
      <c r="E1" s="3"/>
      <c r="F1" s="288" t="s">
        <v>162</v>
      </c>
      <c r="G1" s="288"/>
      <c r="H1" s="288"/>
      <c r="I1" s="117"/>
      <c r="J1" s="117"/>
      <c r="K1" s="117"/>
      <c r="L1" s="117"/>
    </row>
    <row r="2" spans="1:12" ht="18.75" customHeight="1">
      <c r="A2" s="77"/>
      <c r="E2" s="3"/>
      <c r="F2" s="288" t="s">
        <v>96</v>
      </c>
      <c r="G2" s="288"/>
      <c r="H2" s="288"/>
      <c r="I2" s="117"/>
      <c r="J2" s="117"/>
      <c r="K2" s="117"/>
      <c r="L2" s="117"/>
    </row>
    <row r="3" spans="1:12" ht="18.75" customHeight="1">
      <c r="A3" s="25"/>
      <c r="E3" s="76"/>
      <c r="F3" s="288" t="s">
        <v>177</v>
      </c>
      <c r="G3" s="288"/>
      <c r="H3" s="288"/>
      <c r="I3" s="117"/>
      <c r="J3" s="117"/>
      <c r="K3" s="117"/>
      <c r="L3" s="117"/>
    </row>
    <row r="4" spans="1:12" ht="18.75" customHeight="1">
      <c r="A4" s="25"/>
      <c r="E4" s="76"/>
      <c r="F4" s="288" t="s">
        <v>178</v>
      </c>
      <c r="G4" s="288"/>
      <c r="H4" s="288"/>
      <c r="I4" s="117"/>
      <c r="J4" s="117"/>
      <c r="K4" s="117"/>
      <c r="L4" s="117"/>
    </row>
    <row r="5" spans="1:12" ht="18.75" customHeight="1">
      <c r="A5" s="25"/>
      <c r="E5" s="76"/>
      <c r="F5" s="109" t="s">
        <v>222</v>
      </c>
      <c r="G5" s="76"/>
      <c r="H5" s="76"/>
      <c r="I5" s="117"/>
      <c r="J5" s="117"/>
      <c r="K5" s="117"/>
      <c r="L5" s="117"/>
    </row>
    <row r="6" spans="1:12" ht="18.75" customHeight="1">
      <c r="A6" s="25"/>
      <c r="E6" s="76"/>
      <c r="F6" s="76"/>
      <c r="G6" s="76"/>
      <c r="H6" s="76"/>
      <c r="I6" s="117"/>
      <c r="J6" s="117"/>
      <c r="K6" s="117"/>
      <c r="L6" s="117"/>
    </row>
    <row r="7" spans="1:12" ht="18.75" customHeight="1">
      <c r="A7" s="25"/>
      <c r="E7" s="76"/>
      <c r="F7" s="76"/>
      <c r="G7" s="76"/>
      <c r="H7" s="76"/>
      <c r="I7" s="117"/>
      <c r="J7" s="117"/>
      <c r="K7" s="117"/>
      <c r="L7" s="117"/>
    </row>
    <row r="8" spans="1:12">
      <c r="B8" s="4"/>
      <c r="C8" s="4"/>
      <c r="D8" s="4"/>
      <c r="F8" s="109"/>
    </row>
    <row r="9" spans="1:12" ht="20.100000000000001" customHeight="1">
      <c r="A9" s="73"/>
      <c r="B9" s="286"/>
      <c r="C9" s="286"/>
      <c r="D9" s="286"/>
      <c r="E9" s="286"/>
      <c r="F9" s="74"/>
      <c r="G9" s="41" t="s">
        <v>647</v>
      </c>
      <c r="H9" s="6" t="s">
        <v>180</v>
      </c>
    </row>
    <row r="10" spans="1:12" ht="20.100000000000001" customHeight="1">
      <c r="A10" s="78" t="s">
        <v>14</v>
      </c>
      <c r="B10" s="286" t="s">
        <v>648</v>
      </c>
      <c r="C10" s="286"/>
      <c r="D10" s="286"/>
      <c r="E10" s="286"/>
      <c r="F10" s="286"/>
      <c r="G10" s="15" t="s">
        <v>114</v>
      </c>
      <c r="H10" s="6">
        <v>19290012</v>
      </c>
    </row>
    <row r="11" spans="1:12" ht="20.100000000000001" customHeight="1">
      <c r="A11" s="73" t="s">
        <v>15</v>
      </c>
      <c r="B11" s="286" t="s">
        <v>432</v>
      </c>
      <c r="C11" s="286"/>
      <c r="D11" s="286"/>
      <c r="E11" s="286"/>
      <c r="F11" s="286"/>
      <c r="G11" s="15" t="s">
        <v>113</v>
      </c>
      <c r="H11" s="6">
        <v>140</v>
      </c>
    </row>
    <row r="12" spans="1:12" ht="20.100000000000001" customHeight="1">
      <c r="A12" s="73" t="s">
        <v>20</v>
      </c>
      <c r="B12" s="286" t="s">
        <v>433</v>
      </c>
      <c r="C12" s="286"/>
      <c r="D12" s="286"/>
      <c r="E12" s="286"/>
      <c r="F12" s="286"/>
      <c r="G12" s="15" t="s">
        <v>112</v>
      </c>
      <c r="H12" s="6">
        <v>4810136600</v>
      </c>
    </row>
    <row r="13" spans="1:12" ht="20.100000000000001" customHeight="1">
      <c r="A13" s="78" t="s">
        <v>67</v>
      </c>
      <c r="B13" s="286" t="s">
        <v>434</v>
      </c>
      <c r="C13" s="286"/>
      <c r="D13" s="286"/>
      <c r="E13" s="286"/>
      <c r="F13" s="286"/>
      <c r="G13" s="15" t="s">
        <v>9</v>
      </c>
      <c r="H13" s="6">
        <v>7214</v>
      </c>
    </row>
    <row r="14" spans="1:12" ht="20.100000000000001" customHeight="1">
      <c r="A14" s="78" t="s">
        <v>17</v>
      </c>
      <c r="B14" s="286" t="s">
        <v>435</v>
      </c>
      <c r="C14" s="286"/>
      <c r="D14" s="286"/>
      <c r="E14" s="286"/>
      <c r="F14" s="286"/>
      <c r="G14" s="15" t="s">
        <v>8</v>
      </c>
      <c r="H14" s="6">
        <v>51210</v>
      </c>
    </row>
    <row r="15" spans="1:12" ht="20.100000000000001" customHeight="1">
      <c r="A15" s="78" t="s">
        <v>16</v>
      </c>
      <c r="B15" s="286" t="s">
        <v>436</v>
      </c>
      <c r="C15" s="286"/>
      <c r="D15" s="286"/>
      <c r="E15" s="286"/>
      <c r="F15" s="286"/>
      <c r="G15" s="15" t="s">
        <v>10</v>
      </c>
      <c r="H15" s="6" t="s">
        <v>431</v>
      </c>
    </row>
    <row r="16" spans="1:12" ht="20.100000000000001" customHeight="1">
      <c r="A16" s="78" t="s">
        <v>385</v>
      </c>
      <c r="B16" s="286"/>
      <c r="C16" s="286"/>
      <c r="D16" s="286"/>
      <c r="E16" s="286"/>
      <c r="F16" s="286" t="s">
        <v>137</v>
      </c>
      <c r="G16" s="287"/>
      <c r="H16" s="12"/>
    </row>
    <row r="17" spans="1:8" ht="20.100000000000001" customHeight="1">
      <c r="A17" s="78" t="s">
        <v>21</v>
      </c>
      <c r="B17" s="286" t="s">
        <v>437</v>
      </c>
      <c r="C17" s="286"/>
      <c r="D17" s="286"/>
      <c r="E17" s="286"/>
      <c r="F17" s="286" t="s">
        <v>138</v>
      </c>
      <c r="G17" s="292"/>
      <c r="H17" s="12"/>
    </row>
    <row r="18" spans="1:8" ht="20.100000000000001" customHeight="1">
      <c r="A18" s="78" t="s">
        <v>95</v>
      </c>
      <c r="B18" s="286" t="s">
        <v>733</v>
      </c>
      <c r="C18" s="286"/>
      <c r="D18" s="286"/>
      <c r="E18" s="286"/>
      <c r="F18" s="286"/>
      <c r="G18" s="79"/>
      <c r="H18" s="79"/>
    </row>
    <row r="19" spans="1:8" ht="20.100000000000001" customHeight="1">
      <c r="A19" s="73" t="s">
        <v>11</v>
      </c>
      <c r="B19" s="286" t="s">
        <v>438</v>
      </c>
      <c r="C19" s="286"/>
      <c r="D19" s="286"/>
      <c r="E19" s="286"/>
      <c r="F19" s="286"/>
      <c r="G19" s="75"/>
      <c r="H19" s="75"/>
    </row>
    <row r="20" spans="1:8" ht="20.100000000000001" customHeight="1">
      <c r="A20" s="78" t="s">
        <v>12</v>
      </c>
      <c r="B20" s="286" t="s">
        <v>439</v>
      </c>
      <c r="C20" s="286"/>
      <c r="D20" s="286"/>
      <c r="E20" s="286"/>
      <c r="F20" s="286"/>
      <c r="G20" s="79"/>
      <c r="H20" s="79"/>
    </row>
    <row r="21" spans="1:8" ht="20.100000000000001" customHeight="1">
      <c r="A21" s="73" t="s">
        <v>13</v>
      </c>
      <c r="B21" s="286" t="s">
        <v>649</v>
      </c>
      <c r="C21" s="286"/>
      <c r="D21" s="286"/>
      <c r="E21" s="286"/>
      <c r="F21" s="286"/>
      <c r="G21" s="75"/>
      <c r="H21" s="75"/>
    </row>
    <row r="22" spans="1:8" ht="19.5" customHeight="1">
      <c r="A22" s="76"/>
      <c r="B22" s="3"/>
      <c r="C22" s="3"/>
      <c r="D22" s="3"/>
      <c r="E22" s="3"/>
      <c r="F22" s="3"/>
      <c r="G22" s="3"/>
      <c r="H22" s="3"/>
    </row>
    <row r="23" spans="1:8" ht="19.5" customHeight="1">
      <c r="A23" s="290" t="s">
        <v>163</v>
      </c>
      <c r="B23" s="290"/>
      <c r="C23" s="290"/>
      <c r="D23" s="290"/>
      <c r="E23" s="290"/>
      <c r="F23" s="290"/>
      <c r="G23" s="290"/>
      <c r="H23" s="290"/>
    </row>
    <row r="24" spans="1:8">
      <c r="A24" s="290" t="s">
        <v>164</v>
      </c>
      <c r="B24" s="290"/>
      <c r="C24" s="290"/>
      <c r="D24" s="290"/>
      <c r="E24" s="290"/>
      <c r="F24" s="290"/>
      <c r="G24" s="290"/>
      <c r="H24" s="290"/>
    </row>
    <row r="25" spans="1:8">
      <c r="A25" s="290" t="s">
        <v>650</v>
      </c>
      <c r="B25" s="290"/>
      <c r="C25" s="290"/>
      <c r="D25" s="290"/>
      <c r="E25" s="290"/>
      <c r="F25" s="290"/>
      <c r="G25" s="290"/>
      <c r="H25" s="290"/>
    </row>
    <row r="26" spans="1:8">
      <c r="A26" s="289" t="s">
        <v>165</v>
      </c>
      <c r="B26" s="289"/>
      <c r="C26" s="289"/>
      <c r="D26" s="289"/>
      <c r="E26" s="289"/>
      <c r="F26" s="289"/>
      <c r="G26" s="289"/>
      <c r="H26" s="289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90" t="s">
        <v>144</v>
      </c>
      <c r="B28" s="290"/>
      <c r="C28" s="290"/>
      <c r="D28" s="290"/>
      <c r="E28" s="290"/>
      <c r="F28" s="290"/>
      <c r="G28" s="290"/>
      <c r="H28" s="290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93" t="s">
        <v>196</v>
      </c>
      <c r="B30" s="291" t="s">
        <v>18</v>
      </c>
      <c r="C30" s="291" t="s">
        <v>160</v>
      </c>
      <c r="D30" s="291"/>
      <c r="E30" s="294" t="s">
        <v>381</v>
      </c>
      <c r="F30" s="294"/>
      <c r="G30" s="294"/>
      <c r="H30" s="294"/>
    </row>
    <row r="31" spans="1:8" ht="44.25" customHeight="1">
      <c r="A31" s="293"/>
      <c r="B31" s="291"/>
      <c r="C31" s="282" t="s">
        <v>183</v>
      </c>
      <c r="D31" s="7" t="s">
        <v>184</v>
      </c>
      <c r="E31" s="71" t="s">
        <v>185</v>
      </c>
      <c r="F31" s="71" t="s">
        <v>172</v>
      </c>
      <c r="G31" s="71" t="s">
        <v>191</v>
      </c>
      <c r="H31" s="71" t="s">
        <v>192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98" t="s">
        <v>88</v>
      </c>
      <c r="B33" s="299"/>
      <c r="C33" s="299"/>
      <c r="D33" s="299"/>
      <c r="E33" s="299"/>
      <c r="F33" s="299"/>
      <c r="G33" s="299"/>
      <c r="H33" s="300"/>
    </row>
    <row r="34" spans="1:8" s="5" customFormat="1" ht="20.100000000000001" customHeight="1">
      <c r="A34" s="118" t="s">
        <v>145</v>
      </c>
      <c r="B34" s="114">
        <v>1000</v>
      </c>
      <c r="C34" s="119">
        <f>'I. Фін результат'!C7</f>
        <v>434874</v>
      </c>
      <c r="D34" s="119">
        <f>'I. Фін результат'!D7</f>
        <v>395260</v>
      </c>
      <c r="E34" s="119">
        <f>'I. Фін результат'!E7</f>
        <v>541184</v>
      </c>
      <c r="F34" s="119">
        <f>'I. Фін результат'!F7</f>
        <v>395260</v>
      </c>
      <c r="G34" s="119">
        <f>F34-E34</f>
        <v>-145924</v>
      </c>
      <c r="H34" s="169">
        <f>(F34/E34)*100</f>
        <v>73.036157757805114</v>
      </c>
    </row>
    <row r="35" spans="1:8" s="5" customFormat="1" ht="20.100000000000001" customHeight="1">
      <c r="A35" s="84" t="s">
        <v>129</v>
      </c>
      <c r="B35" s="7">
        <v>1010</v>
      </c>
      <c r="C35" s="119">
        <f>'I. Фін результат'!C8</f>
        <v>-199545</v>
      </c>
      <c r="D35" s="119">
        <f>'I. Фін результат'!D8</f>
        <v>-215659</v>
      </c>
      <c r="E35" s="119">
        <f>'I. Фін результат'!E8</f>
        <v>-242187</v>
      </c>
      <c r="F35" s="119">
        <f>'I. Фін результат'!F8</f>
        <v>-215659</v>
      </c>
      <c r="G35" s="111">
        <f>F35-E35</f>
        <v>26528</v>
      </c>
      <c r="H35" s="169">
        <f t="shared" ref="H35:H80" si="0">(F35/E35)*100</f>
        <v>89.046480612089013</v>
      </c>
    </row>
    <row r="36" spans="1:8" s="5" customFormat="1" ht="20.100000000000001" customHeight="1">
      <c r="A36" s="85" t="s">
        <v>186</v>
      </c>
      <c r="B36" s="7">
        <v>1020</v>
      </c>
      <c r="C36" s="120">
        <f>SUM(C34:C35)</f>
        <v>235329</v>
      </c>
      <c r="D36" s="120">
        <f>SUM(D34:D35)</f>
        <v>179601</v>
      </c>
      <c r="E36" s="120">
        <f>SUM(E34:E35)</f>
        <v>298997</v>
      </c>
      <c r="F36" s="120">
        <f>SUM(F34:F35)</f>
        <v>179601</v>
      </c>
      <c r="G36" s="121">
        <f t="shared" ref="G36:G80" si="1">F36-E36</f>
        <v>-119396</v>
      </c>
      <c r="H36" s="170">
        <f t="shared" si="0"/>
        <v>60.067826767492647</v>
      </c>
    </row>
    <row r="37" spans="1:8" s="5" customFormat="1" ht="20.100000000000001" customHeight="1">
      <c r="A37" s="84" t="s">
        <v>155</v>
      </c>
      <c r="B37" s="9">
        <v>1030</v>
      </c>
      <c r="C37" s="119">
        <f>'I. Фін результат'!C34</f>
        <v>-12223</v>
      </c>
      <c r="D37" s="119">
        <f>'I. Фін результат'!D34</f>
        <v>-16593</v>
      </c>
      <c r="E37" s="119">
        <f>'I. Фін результат'!E34</f>
        <v>-17045</v>
      </c>
      <c r="F37" s="119">
        <f>'I. Фін результат'!F34</f>
        <v>-16593</v>
      </c>
      <c r="G37" s="111">
        <f t="shared" si="1"/>
        <v>452</v>
      </c>
      <c r="H37" s="169">
        <f t="shared" si="0"/>
        <v>97.348195951892052</v>
      </c>
    </row>
    <row r="38" spans="1:8" s="5" customFormat="1" ht="20.100000000000001" customHeight="1">
      <c r="A38" s="8" t="s">
        <v>97</v>
      </c>
      <c r="B38" s="9">
        <v>1031</v>
      </c>
      <c r="C38" s="119">
        <f>'I. Фін результат'!C35</f>
        <v>-535</v>
      </c>
      <c r="D38" s="119">
        <f>'I. Фін результат'!D35</f>
        <v>-387</v>
      </c>
      <c r="E38" s="119">
        <f>'I. Фін результат'!E35</f>
        <v>-582</v>
      </c>
      <c r="F38" s="119">
        <f>'I. Фін результат'!F35</f>
        <v>-387</v>
      </c>
      <c r="G38" s="111">
        <f t="shared" si="1"/>
        <v>195</v>
      </c>
      <c r="H38" s="169">
        <f t="shared" si="0"/>
        <v>66.494845360824741</v>
      </c>
    </row>
    <row r="39" spans="1:8" s="5" customFormat="1" ht="20.100000000000001" customHeight="1">
      <c r="A39" s="8" t="s">
        <v>147</v>
      </c>
      <c r="B39" s="9">
        <v>1032</v>
      </c>
      <c r="C39" s="119">
        <f>'I. Фін результат'!C36</f>
        <v>0</v>
      </c>
      <c r="D39" s="119">
        <f>'I. Фін результат'!D36</f>
        <v>0</v>
      </c>
      <c r="E39" s="119">
        <f>'I. Фін результат'!E36</f>
        <v>0</v>
      </c>
      <c r="F39" s="119">
        <f>'I. Фін результат'!F36</f>
        <v>0</v>
      </c>
      <c r="G39" s="111">
        <f t="shared" si="1"/>
        <v>0</v>
      </c>
      <c r="H39" s="226" t="e">
        <f t="shared" si="0"/>
        <v>#DIV/0!</v>
      </c>
    </row>
    <row r="40" spans="1:8" s="5" customFormat="1" ht="20.100000000000001" customHeight="1">
      <c r="A40" s="8" t="s">
        <v>58</v>
      </c>
      <c r="B40" s="9">
        <v>1033</v>
      </c>
      <c r="C40" s="119">
        <f>'I. Фін результат'!C37</f>
        <v>-128</v>
      </c>
      <c r="D40" s="119">
        <f>'I. Фін результат'!D37</f>
        <v>-81</v>
      </c>
      <c r="E40" s="119">
        <f>'I. Фін результат'!E37</f>
        <v>-188</v>
      </c>
      <c r="F40" s="119">
        <f>'I. Фін результат'!F37</f>
        <v>-81</v>
      </c>
      <c r="G40" s="111">
        <f t="shared" si="1"/>
        <v>107</v>
      </c>
      <c r="H40" s="169">
        <f t="shared" si="0"/>
        <v>43.085106382978722</v>
      </c>
    </row>
    <row r="41" spans="1:8" s="5" customFormat="1" ht="20.100000000000001" customHeight="1">
      <c r="A41" s="8" t="s">
        <v>22</v>
      </c>
      <c r="B41" s="9">
        <v>1034</v>
      </c>
      <c r="C41" s="119">
        <f>'I. Фін результат'!C38</f>
        <v>0</v>
      </c>
      <c r="D41" s="119">
        <f>'I. Фін результат'!D38</f>
        <v>0</v>
      </c>
      <c r="E41" s="119">
        <f>'I. Фін результат'!E38</f>
        <v>0</v>
      </c>
      <c r="F41" s="119">
        <f>'I. Фін результат'!F38</f>
        <v>0</v>
      </c>
      <c r="G41" s="111">
        <f t="shared" si="1"/>
        <v>0</v>
      </c>
      <c r="H41" s="226" t="e">
        <f t="shared" si="0"/>
        <v>#DIV/0!</v>
      </c>
    </row>
    <row r="42" spans="1:8" s="5" customFormat="1" ht="20.100000000000001" customHeight="1">
      <c r="A42" s="8" t="s">
        <v>23</v>
      </c>
      <c r="B42" s="9">
        <v>1035</v>
      </c>
      <c r="C42" s="119">
        <f>'I. Фін результат'!C39</f>
        <v>-24</v>
      </c>
      <c r="D42" s="119">
        <f>'I. Фін результат'!D39</f>
        <v>-138</v>
      </c>
      <c r="E42" s="119">
        <f>'I. Фін результат'!E39</f>
        <v>-324</v>
      </c>
      <c r="F42" s="119">
        <f>'I. Фін результат'!F39</f>
        <v>-138</v>
      </c>
      <c r="G42" s="111">
        <f t="shared" si="1"/>
        <v>186</v>
      </c>
      <c r="H42" s="169">
        <f t="shared" si="0"/>
        <v>42.592592592592595</v>
      </c>
    </row>
    <row r="43" spans="1:8" s="5" customFormat="1" ht="20.100000000000001" customHeight="1">
      <c r="A43" s="84" t="s">
        <v>118</v>
      </c>
      <c r="B43" s="7">
        <v>1060</v>
      </c>
      <c r="C43" s="119">
        <f>'I. Фін результат'!C62</f>
        <v>-571</v>
      </c>
      <c r="D43" s="119">
        <f>'I. Фін результат'!D62</f>
        <v>-590</v>
      </c>
      <c r="E43" s="119">
        <f>'I. Фін результат'!E62</f>
        <v>-483</v>
      </c>
      <c r="F43" s="119">
        <f>'I. Фін результат'!F62</f>
        <v>-590</v>
      </c>
      <c r="G43" s="111">
        <f t="shared" si="1"/>
        <v>-107</v>
      </c>
      <c r="H43" s="169">
        <f t="shared" si="0"/>
        <v>122.15320910973084</v>
      </c>
    </row>
    <row r="44" spans="1:8" s="5" customFormat="1" ht="20.100000000000001" customHeight="1">
      <c r="A44" s="8" t="s">
        <v>232</v>
      </c>
      <c r="B44" s="9">
        <v>1070</v>
      </c>
      <c r="C44" s="119">
        <f>'I. Фін результат'!C72</f>
        <v>29851</v>
      </c>
      <c r="D44" s="119">
        <f>'I. Фін результат'!D72</f>
        <v>18332</v>
      </c>
      <c r="E44" s="119">
        <f>'I. Фін результат'!E72</f>
        <v>6902</v>
      </c>
      <c r="F44" s="119">
        <f>'I. Фін результат'!F72</f>
        <v>18332</v>
      </c>
      <c r="G44" s="111">
        <f t="shared" si="1"/>
        <v>11430</v>
      </c>
      <c r="H44" s="169">
        <f t="shared" si="0"/>
        <v>265.60417270356419</v>
      </c>
    </row>
    <row r="45" spans="1:8" s="5" customFormat="1" ht="20.100000000000001" customHeight="1">
      <c r="A45" s="8" t="s">
        <v>152</v>
      </c>
      <c r="B45" s="9">
        <v>1071</v>
      </c>
      <c r="C45" s="119">
        <f>'I. Фін результат'!C73</f>
        <v>11298</v>
      </c>
      <c r="D45" s="119">
        <f>'I. Фін результат'!D73</f>
        <v>9083</v>
      </c>
      <c r="E45" s="119">
        <f>'I. Фін результат'!E73</f>
        <v>0</v>
      </c>
      <c r="F45" s="119">
        <f>'I. Фін результат'!F73</f>
        <v>9083</v>
      </c>
      <c r="G45" s="111">
        <f t="shared" si="1"/>
        <v>9083</v>
      </c>
      <c r="H45" s="226" t="e">
        <f t="shared" si="0"/>
        <v>#DIV/0!</v>
      </c>
    </row>
    <row r="46" spans="1:8" s="5" customFormat="1" ht="20.100000000000001" customHeight="1">
      <c r="A46" s="8" t="s">
        <v>233</v>
      </c>
      <c r="B46" s="9">
        <v>1072</v>
      </c>
      <c r="C46" s="119">
        <f>'I. Фін результат'!C74</f>
        <v>0</v>
      </c>
      <c r="D46" s="119">
        <f>'I. Фін результат'!D74</f>
        <v>0</v>
      </c>
      <c r="E46" s="119">
        <f>'I. Фін результат'!E74</f>
        <v>0</v>
      </c>
      <c r="F46" s="119">
        <f>'I. Фін результат'!F74</f>
        <v>0</v>
      </c>
      <c r="G46" s="111">
        <f t="shared" si="1"/>
        <v>0</v>
      </c>
      <c r="H46" s="226" t="e">
        <f t="shared" si="0"/>
        <v>#DIV/0!</v>
      </c>
    </row>
    <row r="47" spans="1:8" s="5" customFormat="1" ht="20.100000000000001" customHeight="1">
      <c r="A47" s="89" t="s">
        <v>234</v>
      </c>
      <c r="B47" s="9">
        <v>1080</v>
      </c>
      <c r="C47" s="119">
        <f>'I. Фін результат'!C86</f>
        <v>-22987</v>
      </c>
      <c r="D47" s="119">
        <f>'I. Фін результат'!D86</f>
        <v>-17205</v>
      </c>
      <c r="E47" s="119">
        <f>'I. Фін результат'!E86</f>
        <v>-11299</v>
      </c>
      <c r="F47" s="119">
        <f>'I. Фін результат'!F86</f>
        <v>-17205</v>
      </c>
      <c r="G47" s="111">
        <f t="shared" si="1"/>
        <v>-5906</v>
      </c>
      <c r="H47" s="169">
        <f t="shared" si="0"/>
        <v>152.27011239932736</v>
      </c>
    </row>
    <row r="48" spans="1:8" s="5" customFormat="1" ht="20.100000000000001" customHeight="1">
      <c r="A48" s="8" t="s">
        <v>152</v>
      </c>
      <c r="B48" s="9">
        <v>1081</v>
      </c>
      <c r="C48" s="119">
        <f>'I. Фін результат'!C87</f>
        <v>-8185</v>
      </c>
      <c r="D48" s="119">
        <f>'I. Фін результат'!D87</f>
        <v>-3028</v>
      </c>
      <c r="E48" s="119">
        <f>'I. Фін результат'!E87</f>
        <v>0</v>
      </c>
      <c r="F48" s="119">
        <f>'I. Фін результат'!F87</f>
        <v>-3028</v>
      </c>
      <c r="G48" s="111">
        <f t="shared" si="1"/>
        <v>-3028</v>
      </c>
      <c r="H48" s="226" t="e">
        <f t="shared" si="0"/>
        <v>#DIV/0!</v>
      </c>
    </row>
    <row r="49" spans="1:8" s="5" customFormat="1" ht="20.100000000000001" customHeight="1">
      <c r="A49" s="8" t="s">
        <v>235</v>
      </c>
      <c r="B49" s="9">
        <v>1082</v>
      </c>
      <c r="C49" s="119">
        <f>'I. Фін результат'!C88</f>
        <v>0</v>
      </c>
      <c r="D49" s="119">
        <f>'I. Фін результат'!D88</f>
        <v>0</v>
      </c>
      <c r="E49" s="119">
        <f>'I. Фін результат'!E88</f>
        <v>0</v>
      </c>
      <c r="F49" s="119">
        <f>'I. Фін результат'!F88</f>
        <v>0</v>
      </c>
      <c r="G49" s="111">
        <f t="shared" si="1"/>
        <v>0</v>
      </c>
      <c r="H49" s="226" t="e">
        <f t="shared" si="0"/>
        <v>#DIV/0!</v>
      </c>
    </row>
    <row r="50" spans="1:8" s="5" customFormat="1" ht="20.100000000000001" customHeight="1">
      <c r="A50" s="10" t="s">
        <v>4</v>
      </c>
      <c r="B50" s="7">
        <v>1100</v>
      </c>
      <c r="C50" s="120">
        <f>SUM(C36,C37,C43,C44,C47)</f>
        <v>229399</v>
      </c>
      <c r="D50" s="120">
        <f>SUM(D36,D37,D43,D44,D47)</f>
        <v>163545</v>
      </c>
      <c r="E50" s="120">
        <f>SUM(E36,E37,E43,E44,E47)</f>
        <v>277072</v>
      </c>
      <c r="F50" s="120">
        <f>SUM(F36,F37,F43,F44,F47)</f>
        <v>163545</v>
      </c>
      <c r="G50" s="121">
        <f t="shared" si="1"/>
        <v>-113527</v>
      </c>
      <c r="H50" s="170">
        <f t="shared" si="0"/>
        <v>59.026173702142401</v>
      </c>
    </row>
    <row r="51" spans="1:8" s="5" customFormat="1" ht="20.100000000000001" customHeight="1">
      <c r="A51" s="86" t="s">
        <v>119</v>
      </c>
      <c r="B51" s="7">
        <v>1310</v>
      </c>
      <c r="C51" s="121">
        <f>'I. Фін результат'!C139</f>
        <v>249854</v>
      </c>
      <c r="D51" s="121">
        <f>'I. Фін результат'!D139</f>
        <v>184932</v>
      </c>
      <c r="E51" s="121">
        <f>'I. Фін результат'!E139</f>
        <v>309331</v>
      </c>
      <c r="F51" s="121">
        <f>'I. Фін результат'!F139</f>
        <v>184932</v>
      </c>
      <c r="G51" s="121">
        <f t="shared" si="1"/>
        <v>-124399</v>
      </c>
      <c r="H51" s="170">
        <f t="shared" si="0"/>
        <v>59.784502684826293</v>
      </c>
    </row>
    <row r="52" spans="1:8" s="5" customFormat="1">
      <c r="A52" s="86" t="s">
        <v>157</v>
      </c>
      <c r="B52" s="7">
        <v>5010</v>
      </c>
      <c r="C52" s="171">
        <f>(C51/C34)*100</f>
        <v>57.454343097080994</v>
      </c>
      <c r="D52" s="171">
        <f>(D51/D34)*100</f>
        <v>46.787431058037747</v>
      </c>
      <c r="E52" s="171">
        <f>(E51/E34)*100</f>
        <v>57.158193885998109</v>
      </c>
      <c r="F52" s="171">
        <f>(F51/F34)*100</f>
        <v>46.787431058037747</v>
      </c>
      <c r="G52" s="121">
        <f t="shared" si="1"/>
        <v>-10.370762827960363</v>
      </c>
      <c r="H52" s="170">
        <f t="shared" si="0"/>
        <v>81.856034764420954</v>
      </c>
    </row>
    <row r="53" spans="1:8" s="5" customFormat="1" ht="20.100000000000001" customHeight="1">
      <c r="A53" s="8" t="s">
        <v>236</v>
      </c>
      <c r="B53" s="9">
        <v>1110</v>
      </c>
      <c r="C53" s="119">
        <f>'I. Фін результат'!C106</f>
        <v>0</v>
      </c>
      <c r="D53" s="119">
        <f>'I. Фін результат'!D106</f>
        <v>0</v>
      </c>
      <c r="E53" s="119">
        <f>'I. Фін результат'!E106</f>
        <v>0</v>
      </c>
      <c r="F53" s="119">
        <f>'I. Фін результат'!F106</f>
        <v>0</v>
      </c>
      <c r="G53" s="111">
        <f t="shared" si="1"/>
        <v>0</v>
      </c>
      <c r="H53" s="226" t="e">
        <f t="shared" si="0"/>
        <v>#DIV/0!</v>
      </c>
    </row>
    <row r="54" spans="1:8" s="5" customFormat="1">
      <c r="A54" s="8" t="s">
        <v>237</v>
      </c>
      <c r="B54" s="9">
        <v>1120</v>
      </c>
      <c r="C54" s="119">
        <f>'I. Фін результат'!C107</f>
        <v>0</v>
      </c>
      <c r="D54" s="119">
        <f>'I. Фін результат'!D107</f>
        <v>0</v>
      </c>
      <c r="E54" s="119">
        <f>'I. Фін результат'!E107</f>
        <v>0</v>
      </c>
      <c r="F54" s="119">
        <f>'I. Фін результат'!F107</f>
        <v>0</v>
      </c>
      <c r="G54" s="111">
        <f t="shared" si="1"/>
        <v>0</v>
      </c>
      <c r="H54" s="226" t="e">
        <f t="shared" si="0"/>
        <v>#DIV/0!</v>
      </c>
    </row>
    <row r="55" spans="1:8" s="5" customFormat="1" ht="20.100000000000001" customHeight="1">
      <c r="A55" s="8" t="s">
        <v>238</v>
      </c>
      <c r="B55" s="9">
        <v>1130</v>
      </c>
      <c r="C55" s="119">
        <f>'I. Фін результат'!C108</f>
        <v>0</v>
      </c>
      <c r="D55" s="119">
        <f>'I. Фін результат'!D108</f>
        <v>0</v>
      </c>
      <c r="E55" s="119">
        <f>'I. Фін результат'!E108</f>
        <v>0</v>
      </c>
      <c r="F55" s="119">
        <f>'I. Фін результат'!F108</f>
        <v>0</v>
      </c>
      <c r="G55" s="111">
        <f t="shared" si="1"/>
        <v>0</v>
      </c>
      <c r="H55" s="226" t="e">
        <f t="shared" si="0"/>
        <v>#DIV/0!</v>
      </c>
    </row>
    <row r="56" spans="1:8" s="5" customFormat="1" ht="20.100000000000001" customHeight="1">
      <c r="A56" s="8" t="s">
        <v>239</v>
      </c>
      <c r="B56" s="9">
        <v>1140</v>
      </c>
      <c r="C56" s="119">
        <f>'I. Фін результат'!C109</f>
        <v>0</v>
      </c>
      <c r="D56" s="119">
        <f>'I. Фін результат'!D109</f>
        <v>0</v>
      </c>
      <c r="E56" s="119">
        <f>'I. Фін результат'!E109</f>
        <v>0</v>
      </c>
      <c r="F56" s="119">
        <f>'I. Фін результат'!F109</f>
        <v>0</v>
      </c>
      <c r="G56" s="111">
        <f t="shared" si="1"/>
        <v>0</v>
      </c>
      <c r="H56" s="226" t="e">
        <f t="shared" si="0"/>
        <v>#DIV/0!</v>
      </c>
    </row>
    <row r="57" spans="1:8" s="5" customFormat="1" ht="20.100000000000001" customHeight="1">
      <c r="A57" s="8" t="s">
        <v>256</v>
      </c>
      <c r="B57" s="9">
        <v>1150</v>
      </c>
      <c r="C57" s="119">
        <f>'I. Фін результат'!C111</f>
        <v>683</v>
      </c>
      <c r="D57" s="119">
        <f>'I. Фін результат'!D111</f>
        <v>523</v>
      </c>
      <c r="E57" s="119">
        <f>'I. Фін результат'!E111</f>
        <v>420</v>
      </c>
      <c r="F57" s="119">
        <f>'I. Фін результат'!F111</f>
        <v>523</v>
      </c>
      <c r="G57" s="111">
        <f t="shared" si="1"/>
        <v>103</v>
      </c>
      <c r="H57" s="169">
        <f t="shared" si="0"/>
        <v>124.52380952380952</v>
      </c>
    </row>
    <row r="58" spans="1:8" s="5" customFormat="1" ht="20.100000000000001" customHeight="1">
      <c r="A58" s="8" t="s">
        <v>152</v>
      </c>
      <c r="B58" s="9">
        <v>1151</v>
      </c>
      <c r="C58" s="119">
        <f>'I. Фін результат'!C112</f>
        <v>0</v>
      </c>
      <c r="D58" s="119">
        <f>'I. Фін результат'!D112</f>
        <v>0</v>
      </c>
      <c r="E58" s="119">
        <f>'I. Фін результат'!E112</f>
        <v>0</v>
      </c>
      <c r="F58" s="119">
        <f>'I. Фін результат'!F112</f>
        <v>0</v>
      </c>
      <c r="G58" s="111">
        <f t="shared" si="1"/>
        <v>0</v>
      </c>
      <c r="H58" s="226" t="e">
        <f t="shared" si="0"/>
        <v>#DIV/0!</v>
      </c>
    </row>
    <row r="59" spans="1:8" s="5" customFormat="1" ht="20.100000000000001" customHeight="1">
      <c r="A59" s="8" t="s">
        <v>258</v>
      </c>
      <c r="B59" s="9">
        <v>1160</v>
      </c>
      <c r="C59" s="119">
        <f>'I. Фін результат'!C116</f>
        <v>0</v>
      </c>
      <c r="D59" s="119">
        <f>'I. Фін результат'!D116</f>
        <v>-10</v>
      </c>
      <c r="E59" s="119">
        <f>'I. Фін результат'!E116</f>
        <v>-20</v>
      </c>
      <c r="F59" s="119">
        <f>'I. Фін результат'!F116</f>
        <v>-10</v>
      </c>
      <c r="G59" s="111">
        <f t="shared" si="1"/>
        <v>10</v>
      </c>
      <c r="H59" s="169">
        <f t="shared" si="0"/>
        <v>50</v>
      </c>
    </row>
    <row r="60" spans="1:8" s="5" customFormat="1" ht="20.100000000000001" customHeight="1">
      <c r="A60" s="8" t="s">
        <v>152</v>
      </c>
      <c r="B60" s="9">
        <v>1161</v>
      </c>
      <c r="C60" s="119">
        <f>'I. Фін результат'!C117</f>
        <v>0</v>
      </c>
      <c r="D60" s="119">
        <f>'I. Фін результат'!D117</f>
        <v>0</v>
      </c>
      <c r="E60" s="119">
        <f>'I. Фін результат'!E117</f>
        <v>0</v>
      </c>
      <c r="F60" s="119">
        <f>'I. Фін результат'!F117</f>
        <v>0</v>
      </c>
      <c r="G60" s="111">
        <f t="shared" si="1"/>
        <v>0</v>
      </c>
      <c r="H60" s="226" t="e">
        <f t="shared" si="0"/>
        <v>#DIV/0!</v>
      </c>
    </row>
    <row r="61" spans="1:8" s="5" customFormat="1" ht="20.100000000000001" customHeight="1">
      <c r="A61" s="86" t="s">
        <v>87</v>
      </c>
      <c r="B61" s="115">
        <v>1170</v>
      </c>
      <c r="C61" s="120">
        <f>SUM(C50,C53:C57,C59)</f>
        <v>230082</v>
      </c>
      <c r="D61" s="120">
        <f>SUM(D50,D53:D57,D59)</f>
        <v>164058</v>
      </c>
      <c r="E61" s="120">
        <f>SUM(E50,E53:E57,E59)</f>
        <v>277472</v>
      </c>
      <c r="F61" s="120">
        <f>SUM(F50,F53:F57,F59)</f>
        <v>164058</v>
      </c>
      <c r="G61" s="121">
        <f t="shared" si="1"/>
        <v>-113414</v>
      </c>
      <c r="H61" s="170">
        <f t="shared" si="0"/>
        <v>59.125965863222227</v>
      </c>
    </row>
    <row r="62" spans="1:8" s="5" customFormat="1" ht="20.100000000000001" customHeight="1">
      <c r="A62" s="8" t="s">
        <v>249</v>
      </c>
      <c r="B62" s="7">
        <v>1180</v>
      </c>
      <c r="C62" s="119">
        <f>'I. Фін результат'!C122</f>
        <v>-42682</v>
      </c>
      <c r="D62" s="119">
        <f>'I. Фін результат'!D122</f>
        <v>-31822</v>
      </c>
      <c r="E62" s="119">
        <f>'I. Фін результат'!E122</f>
        <v>-52448</v>
      </c>
      <c r="F62" s="119">
        <f>'I. Фін результат'!F122</f>
        <v>-31822</v>
      </c>
      <c r="G62" s="111">
        <f t="shared" si="1"/>
        <v>20626</v>
      </c>
      <c r="H62" s="169">
        <f t="shared" si="0"/>
        <v>60.673428920073214</v>
      </c>
    </row>
    <row r="63" spans="1:8" s="5" customFormat="1" ht="20.100000000000001" customHeight="1">
      <c r="A63" s="8" t="s">
        <v>250</v>
      </c>
      <c r="B63" s="7">
        <v>1181</v>
      </c>
      <c r="C63" s="119">
        <f>'I. Фін результат'!C123</f>
        <v>0</v>
      </c>
      <c r="D63" s="119">
        <f>'I. Фін результат'!D123</f>
        <v>0</v>
      </c>
      <c r="E63" s="119">
        <f>'I. Фін результат'!E123</f>
        <v>0</v>
      </c>
      <c r="F63" s="119">
        <f>'I. Фін результат'!F123</f>
        <v>0</v>
      </c>
      <c r="G63" s="111">
        <f t="shared" si="1"/>
        <v>0</v>
      </c>
      <c r="H63" s="226" t="e">
        <f t="shared" si="0"/>
        <v>#DIV/0!</v>
      </c>
    </row>
    <row r="64" spans="1:8" s="5" customFormat="1" ht="20.100000000000001" customHeight="1">
      <c r="A64" s="8" t="s">
        <v>251</v>
      </c>
      <c r="B64" s="9">
        <v>1190</v>
      </c>
      <c r="C64" s="119">
        <f>'I. Фін результат'!C124</f>
        <v>0</v>
      </c>
      <c r="D64" s="119">
        <f>'I. Фін результат'!D124</f>
        <v>0</v>
      </c>
      <c r="E64" s="119">
        <f>'I. Фін результат'!E124</f>
        <v>0</v>
      </c>
      <c r="F64" s="119">
        <f>'I. Фін результат'!F124</f>
        <v>0</v>
      </c>
      <c r="G64" s="111">
        <f t="shared" si="1"/>
        <v>0</v>
      </c>
      <c r="H64" s="226" t="e">
        <f t="shared" si="0"/>
        <v>#DIV/0!</v>
      </c>
    </row>
    <row r="65" spans="1:8" s="5" customFormat="1" ht="20.100000000000001" customHeight="1">
      <c r="A65" s="8" t="s">
        <v>252</v>
      </c>
      <c r="B65" s="6">
        <v>1191</v>
      </c>
      <c r="C65" s="119">
        <f>'I. Фін результат'!C125</f>
        <v>0</v>
      </c>
      <c r="D65" s="119">
        <f>'I. Фін результат'!D125</f>
        <v>0</v>
      </c>
      <c r="E65" s="119">
        <f>'I. Фін результат'!E125</f>
        <v>0</v>
      </c>
      <c r="F65" s="119">
        <f>'I. Фін результат'!F125</f>
        <v>0</v>
      </c>
      <c r="G65" s="111">
        <f t="shared" si="1"/>
        <v>0</v>
      </c>
      <c r="H65" s="226" t="e">
        <f t="shared" si="0"/>
        <v>#DIV/0!</v>
      </c>
    </row>
    <row r="66" spans="1:8" s="5" customFormat="1" ht="20.100000000000001" customHeight="1">
      <c r="A66" s="10" t="s">
        <v>292</v>
      </c>
      <c r="B66" s="9">
        <v>1200</v>
      </c>
      <c r="C66" s="120">
        <f>SUM(C61:C65)</f>
        <v>187400</v>
      </c>
      <c r="D66" s="120">
        <f>SUM(D61:D65)</f>
        <v>132236</v>
      </c>
      <c r="E66" s="120">
        <f>SUM(E61:E65)</f>
        <v>225024</v>
      </c>
      <c r="F66" s="120">
        <f>SUM(F61:F65)</f>
        <v>132236</v>
      </c>
      <c r="G66" s="121">
        <f t="shared" si="1"/>
        <v>-92788</v>
      </c>
      <c r="H66" s="170">
        <f t="shared" si="0"/>
        <v>58.765287258248009</v>
      </c>
    </row>
    <row r="67" spans="1:8" s="5" customFormat="1" ht="20.100000000000001" customHeight="1">
      <c r="A67" s="8" t="s">
        <v>423</v>
      </c>
      <c r="B67" s="6">
        <v>1201</v>
      </c>
      <c r="C67" s="119">
        <f>'I. Фін результат'!C127</f>
        <v>189047</v>
      </c>
      <c r="D67" s="119">
        <f>'I. Фін результат'!D127</f>
        <v>132236</v>
      </c>
      <c r="E67" s="119">
        <f>'I. Фін результат'!E127</f>
        <v>225024</v>
      </c>
      <c r="F67" s="119">
        <f>'I. Фін результат'!F127</f>
        <v>132236</v>
      </c>
      <c r="G67" s="111">
        <f t="shared" si="1"/>
        <v>-92788</v>
      </c>
      <c r="H67" s="169">
        <f t="shared" si="0"/>
        <v>58.765287258248009</v>
      </c>
    </row>
    <row r="68" spans="1:8" s="5" customFormat="1" ht="20.100000000000001" customHeight="1">
      <c r="A68" s="8" t="s">
        <v>424</v>
      </c>
      <c r="B68" s="6">
        <v>1202</v>
      </c>
      <c r="C68" s="119">
        <f>'I. Фін результат'!C128</f>
        <v>-1647</v>
      </c>
      <c r="D68" s="119">
        <f>'I. Фін результат'!D128</f>
        <v>0</v>
      </c>
      <c r="E68" s="119">
        <f>'I. Фін результат'!E128</f>
        <v>0</v>
      </c>
      <c r="F68" s="119">
        <f>'I. Фін результат'!F128</f>
        <v>0</v>
      </c>
      <c r="G68" s="111">
        <f t="shared" si="1"/>
        <v>0</v>
      </c>
      <c r="H68" s="226" t="e">
        <f t="shared" si="0"/>
        <v>#DIV/0!</v>
      </c>
    </row>
    <row r="69" spans="1:8" s="5" customFormat="1" ht="20.100000000000001" customHeight="1">
      <c r="A69" s="10" t="s">
        <v>19</v>
      </c>
      <c r="B69" s="9">
        <v>1210</v>
      </c>
      <c r="C69" s="162">
        <f>SUM(C34,C44,C53,C55,C57,C63,C64)</f>
        <v>465408</v>
      </c>
      <c r="D69" s="162">
        <f>SUM(D34,D44,D53,D55,D57,D63,D64)</f>
        <v>414115</v>
      </c>
      <c r="E69" s="162">
        <f>SUM(E34,E44,E53,E55,E57,E63,E64)</f>
        <v>548506</v>
      </c>
      <c r="F69" s="162">
        <f>SUM(F34,F44,F53,F55,F57,F63,F64)</f>
        <v>414115</v>
      </c>
      <c r="G69" s="121">
        <f t="shared" si="1"/>
        <v>-134391</v>
      </c>
      <c r="H69" s="170">
        <f t="shared" si="0"/>
        <v>75.498718336718284</v>
      </c>
    </row>
    <row r="70" spans="1:8" s="5" customFormat="1" ht="20.100000000000001" customHeight="1">
      <c r="A70" s="10" t="s">
        <v>105</v>
      </c>
      <c r="B70" s="9">
        <v>1220</v>
      </c>
      <c r="C70" s="162">
        <f>SUM(C35,C37,C43,C47,C54,C56,C59,C62,C65)</f>
        <v>-278008</v>
      </c>
      <c r="D70" s="162">
        <f>SUM(D35,D37,D43,D47,D54,D56,D59,D62,D65)</f>
        <v>-281879</v>
      </c>
      <c r="E70" s="162">
        <f>SUM(E35,E37,E43,E47,E54,E56,E59,E62,E65)</f>
        <v>-323482</v>
      </c>
      <c r="F70" s="162">
        <f>SUM(F35,F37,F43,F47,F54,F56,F59,F62,F65)</f>
        <v>-281879</v>
      </c>
      <c r="G70" s="121">
        <f t="shared" si="1"/>
        <v>41603</v>
      </c>
      <c r="H70" s="170">
        <f t="shared" si="0"/>
        <v>87.139006188906947</v>
      </c>
    </row>
    <row r="71" spans="1:8" s="5" customFormat="1" ht="20.100000000000001" customHeight="1">
      <c r="A71" s="8" t="s">
        <v>182</v>
      </c>
      <c r="B71" s="9">
        <v>1230</v>
      </c>
      <c r="C71" s="119">
        <f>'I. Фін результат'!C131</f>
        <v>0</v>
      </c>
      <c r="D71" s="119">
        <f>'I. Фін результат'!D131</f>
        <v>0</v>
      </c>
      <c r="E71" s="119">
        <f>'I. Фін результат'!E131</f>
        <v>0</v>
      </c>
      <c r="F71" s="119">
        <f>'I. Фін результат'!F131</f>
        <v>0</v>
      </c>
      <c r="G71" s="111">
        <f t="shared" si="1"/>
        <v>0</v>
      </c>
      <c r="H71" s="226" t="e">
        <f t="shared" si="0"/>
        <v>#DIV/0!</v>
      </c>
    </row>
    <row r="72" spans="1:8" s="5" customFormat="1" ht="20.100000000000001" customHeight="1">
      <c r="A72" s="10" t="s">
        <v>159</v>
      </c>
      <c r="B72" s="9"/>
      <c r="C72" s="139"/>
      <c r="D72" s="140"/>
      <c r="E72" s="140"/>
      <c r="F72" s="140"/>
      <c r="G72" s="111">
        <f t="shared" si="1"/>
        <v>0</v>
      </c>
      <c r="H72" s="226" t="e">
        <f t="shared" si="0"/>
        <v>#DIV/0!</v>
      </c>
    </row>
    <row r="73" spans="1:8" s="5" customFormat="1" ht="20.100000000000001" customHeight="1">
      <c r="A73" s="8" t="s">
        <v>194</v>
      </c>
      <c r="B73" s="9">
        <v>1400</v>
      </c>
      <c r="C73" s="119">
        <f>'I. Фін результат'!C141</f>
        <v>26015</v>
      </c>
      <c r="D73" s="119">
        <f>'I. Фін результат'!D141</f>
        <v>27654</v>
      </c>
      <c r="E73" s="119">
        <f>'I. Фін результат'!E141</f>
        <v>42225</v>
      </c>
      <c r="F73" s="119">
        <f>'I. Фін результат'!F141</f>
        <v>27654</v>
      </c>
      <c r="G73" s="111">
        <f t="shared" si="1"/>
        <v>-14571</v>
      </c>
      <c r="H73" s="169">
        <f t="shared" si="0"/>
        <v>65.492007104795732</v>
      </c>
    </row>
    <row r="74" spans="1:8" s="5" customFormat="1" ht="20.100000000000001" customHeight="1">
      <c r="A74" s="8" t="s">
        <v>195</v>
      </c>
      <c r="B74" s="40">
        <v>1401</v>
      </c>
      <c r="C74" s="119">
        <f>'I. Фін результат'!C142</f>
        <v>11310</v>
      </c>
      <c r="D74" s="119">
        <f>'I. Фін результат'!D142</f>
        <v>12698</v>
      </c>
      <c r="E74" s="119">
        <f>'I. Фін результат'!E142</f>
        <v>12000</v>
      </c>
      <c r="F74" s="119">
        <f>'I. Фін результат'!F142</f>
        <v>12698</v>
      </c>
      <c r="G74" s="111">
        <f t="shared" si="1"/>
        <v>698</v>
      </c>
      <c r="H74" s="169">
        <f t="shared" si="0"/>
        <v>105.81666666666666</v>
      </c>
    </row>
    <row r="75" spans="1:8" s="5" customFormat="1" ht="20.100000000000001" customHeight="1">
      <c r="A75" s="8" t="s">
        <v>28</v>
      </c>
      <c r="B75" s="40">
        <v>1402</v>
      </c>
      <c r="C75" s="119">
        <f>'I. Фін результат'!C143</f>
        <v>14705</v>
      </c>
      <c r="D75" s="119">
        <f>'I. Фін результат'!D143</f>
        <v>14956</v>
      </c>
      <c r="E75" s="119">
        <f>'I. Фін результат'!E143</f>
        <v>30225</v>
      </c>
      <c r="F75" s="119">
        <f>'I. Фін результат'!F143</f>
        <v>14956</v>
      </c>
      <c r="G75" s="111">
        <f t="shared" si="1"/>
        <v>-15269</v>
      </c>
      <c r="H75" s="169">
        <f t="shared" si="0"/>
        <v>49.482216708023159</v>
      </c>
    </row>
    <row r="76" spans="1:8" s="5" customFormat="1" ht="20.100000000000001" customHeight="1">
      <c r="A76" s="8" t="s">
        <v>5</v>
      </c>
      <c r="B76" s="14">
        <v>1410</v>
      </c>
      <c r="C76" s="119">
        <f>'I. Фін результат'!C144</f>
        <v>89952</v>
      </c>
      <c r="D76" s="119">
        <f>'I. Фін результат'!D144</f>
        <v>102335</v>
      </c>
      <c r="E76" s="119">
        <f>'I. Фін результат'!E144</f>
        <v>102620</v>
      </c>
      <c r="F76" s="119">
        <f>'I. Фін результат'!F144</f>
        <v>102335</v>
      </c>
      <c r="G76" s="111">
        <f t="shared" si="1"/>
        <v>-285</v>
      </c>
      <c r="H76" s="169">
        <f t="shared" si="0"/>
        <v>99.722276359384125</v>
      </c>
    </row>
    <row r="77" spans="1:8" s="5" customFormat="1" ht="20.100000000000001" customHeight="1">
      <c r="A77" s="8" t="s">
        <v>6</v>
      </c>
      <c r="B77" s="14">
        <v>1420</v>
      </c>
      <c r="C77" s="119">
        <f>'I. Фін результат'!C145</f>
        <v>31931</v>
      </c>
      <c r="D77" s="119">
        <f>'I. Фін результат'!D145</f>
        <v>22636</v>
      </c>
      <c r="E77" s="119">
        <f>'I. Фін результат'!E145</f>
        <v>25877</v>
      </c>
      <c r="F77" s="119">
        <f>'I. Фін результат'!F145</f>
        <v>22636</v>
      </c>
      <c r="G77" s="111">
        <f t="shared" si="1"/>
        <v>-3241</v>
      </c>
      <c r="H77" s="169">
        <f t="shared" si="0"/>
        <v>87.475364223055223</v>
      </c>
    </row>
    <row r="78" spans="1:8" s="5" customFormat="1" ht="20.100000000000001" customHeight="1">
      <c r="A78" s="8" t="s">
        <v>7</v>
      </c>
      <c r="B78" s="14">
        <v>1430</v>
      </c>
      <c r="C78" s="119">
        <f>'I. Фін результат'!C146</f>
        <v>23568</v>
      </c>
      <c r="D78" s="119">
        <f>'I. Фін результат'!D146</f>
        <v>27442</v>
      </c>
      <c r="E78" s="119">
        <f>'I. Фін результат'!E146</f>
        <v>32259</v>
      </c>
      <c r="F78" s="119">
        <f>'I. Фін результат'!F146</f>
        <v>27442</v>
      </c>
      <c r="G78" s="111">
        <f t="shared" si="1"/>
        <v>-4817</v>
      </c>
      <c r="H78" s="169">
        <f t="shared" si="0"/>
        <v>85.067733035741966</v>
      </c>
    </row>
    <row r="79" spans="1:8" s="5" customFormat="1" ht="20.100000000000001" customHeight="1">
      <c r="A79" s="8" t="s">
        <v>29</v>
      </c>
      <c r="B79" s="14">
        <v>1440</v>
      </c>
      <c r="C79" s="119">
        <f>'I. Фін результат'!C147</f>
        <v>63446</v>
      </c>
      <c r="D79" s="119">
        <f>'I. Фін результат'!D147</f>
        <v>69784</v>
      </c>
      <c r="E79" s="119">
        <f>'I. Фін результат'!E147</f>
        <v>67853</v>
      </c>
      <c r="F79" s="119">
        <f>'I. Фін результат'!F147</f>
        <v>69784</v>
      </c>
      <c r="G79" s="111">
        <f t="shared" si="1"/>
        <v>1931</v>
      </c>
      <c r="H79" s="169">
        <f t="shared" si="0"/>
        <v>102.84585795764374</v>
      </c>
    </row>
    <row r="80" spans="1:8" s="5" customFormat="1" ht="20.100000000000001" customHeight="1" thickBot="1">
      <c r="A80" s="10" t="s">
        <v>53</v>
      </c>
      <c r="B80" s="14">
        <v>1450</v>
      </c>
      <c r="C80" s="120">
        <f>SUM(C73,C76,C77,C78,C79)</f>
        <v>234912</v>
      </c>
      <c r="D80" s="120">
        <f>SUM(D73,D76,D77,D78,D79)</f>
        <v>249851</v>
      </c>
      <c r="E80" s="120">
        <f>SUM(E73,E76,E77,E78,E79)</f>
        <v>270834</v>
      </c>
      <c r="F80" s="120">
        <f>SUM(F73,F76,F77,F78,F79)</f>
        <v>249851</v>
      </c>
      <c r="G80" s="121">
        <f t="shared" si="1"/>
        <v>-20983</v>
      </c>
      <c r="H80" s="170">
        <f t="shared" si="0"/>
        <v>92.252449840123475</v>
      </c>
    </row>
    <row r="81" spans="1:8" s="5" customFormat="1" ht="19.5" thickBot="1">
      <c r="A81" s="298" t="s">
        <v>122</v>
      </c>
      <c r="B81" s="299"/>
      <c r="C81" s="299"/>
      <c r="D81" s="299"/>
      <c r="E81" s="299"/>
      <c r="F81" s="299"/>
      <c r="G81" s="299"/>
      <c r="H81" s="300"/>
    </row>
    <row r="82" spans="1:8" s="5" customFormat="1">
      <c r="A82" s="304" t="s">
        <v>121</v>
      </c>
      <c r="B82" s="305"/>
      <c r="C82" s="305"/>
      <c r="D82" s="305"/>
      <c r="E82" s="305"/>
      <c r="F82" s="305"/>
      <c r="G82" s="305"/>
      <c r="H82" s="306"/>
    </row>
    <row r="83" spans="1:8" s="5" customFormat="1" ht="37.5" customHeight="1">
      <c r="A83" s="148" t="s">
        <v>55</v>
      </c>
      <c r="B83" s="133">
        <v>2000</v>
      </c>
      <c r="C83" s="119">
        <f>'ІІ. Розр. з бюджетом'!C7</f>
        <v>0</v>
      </c>
      <c r="D83" s="119">
        <f>'ІІ. Розр. з бюджетом'!D7</f>
        <v>76202</v>
      </c>
      <c r="E83" s="119">
        <f>'ІІ. Розр. з бюджетом'!E7</f>
        <v>76202</v>
      </c>
      <c r="F83" s="119">
        <f>'ІІ. Розр. з бюджетом'!F7</f>
        <v>76202</v>
      </c>
      <c r="G83" s="119">
        <f t="shared" ref="G83:G93" si="2">F83-E83</f>
        <v>0</v>
      </c>
      <c r="H83" s="169">
        <f t="shared" ref="H83:H128" si="3">(F83/E83)*100</f>
        <v>100</v>
      </c>
    </row>
    <row r="84" spans="1:8" s="5" customFormat="1" ht="39.75" customHeight="1">
      <c r="A84" s="47" t="s">
        <v>259</v>
      </c>
      <c r="B84" s="6">
        <v>2010</v>
      </c>
      <c r="C84" s="172">
        <f>SUM(C85:C86)</f>
        <v>-60287</v>
      </c>
      <c r="D84" s="172">
        <f>SUM(D85:D86)</f>
        <v>-108505</v>
      </c>
      <c r="E84" s="172">
        <f>SUM(E85:E86)</f>
        <v>-168768</v>
      </c>
      <c r="F84" s="172">
        <f>SUM(F85:F86)</f>
        <v>-108505</v>
      </c>
      <c r="G84" s="111">
        <f t="shared" si="2"/>
        <v>60263</v>
      </c>
      <c r="H84" s="169">
        <f t="shared" si="3"/>
        <v>64.292401403109594</v>
      </c>
    </row>
    <row r="85" spans="1:8" s="5" customFormat="1" ht="37.5" customHeight="1">
      <c r="A85" s="8" t="s">
        <v>146</v>
      </c>
      <c r="B85" s="6">
        <v>2011</v>
      </c>
      <c r="C85" s="119">
        <f>'ІІ. Розр. з бюджетом'!C9</f>
        <v>-60287</v>
      </c>
      <c r="D85" s="119">
        <f>'ІІ. Розр. з бюджетом'!D9</f>
        <v>-108505</v>
      </c>
      <c r="E85" s="119">
        <f>'ІІ. Розр. з бюджетом'!E9</f>
        <v>-168768</v>
      </c>
      <c r="F85" s="119">
        <f>'ІІ. Розр. з бюджетом'!F9</f>
        <v>-108505</v>
      </c>
      <c r="G85" s="111">
        <f t="shared" si="2"/>
        <v>60263</v>
      </c>
      <c r="H85" s="169">
        <f t="shared" si="3"/>
        <v>64.292401403109594</v>
      </c>
    </row>
    <row r="86" spans="1:8" s="5" customFormat="1" ht="39.75" customHeight="1">
      <c r="A86" s="8" t="s">
        <v>386</v>
      </c>
      <c r="B86" s="6">
        <v>2012</v>
      </c>
      <c r="C86" s="119">
        <f>'ІІ. Розр. з бюджетом'!C10</f>
        <v>0</v>
      </c>
      <c r="D86" s="119">
        <f>'ІІ. Розр. з бюджетом'!D10</f>
        <v>0</v>
      </c>
      <c r="E86" s="119">
        <f>'ІІ. Розр. з бюджетом'!E10</f>
        <v>0</v>
      </c>
      <c r="F86" s="119">
        <f>'ІІ. Розр. з бюджетом'!F10</f>
        <v>0</v>
      </c>
      <c r="G86" s="111">
        <f t="shared" si="2"/>
        <v>0</v>
      </c>
      <c r="H86" s="226" t="e">
        <f t="shared" si="3"/>
        <v>#DIV/0!</v>
      </c>
    </row>
    <row r="87" spans="1:8" s="5" customFormat="1">
      <c r="A87" s="8" t="s">
        <v>130</v>
      </c>
      <c r="B87" s="6" t="s">
        <v>153</v>
      </c>
      <c r="C87" s="119">
        <f>'ІІ. Розр. з бюджетом'!C11</f>
        <v>0</v>
      </c>
      <c r="D87" s="119">
        <f>'ІІ. Розр. з бюджетом'!D11</f>
        <v>0</v>
      </c>
      <c r="E87" s="119">
        <f>'ІІ. Розр. з бюджетом'!E11</f>
        <v>0</v>
      </c>
      <c r="F87" s="119">
        <f>'ІІ. Розр. з бюджетом'!F11</f>
        <v>0</v>
      </c>
      <c r="G87" s="122">
        <f t="shared" si="2"/>
        <v>0</v>
      </c>
      <c r="H87" s="226" t="e">
        <f t="shared" si="3"/>
        <v>#DIV/0!</v>
      </c>
    </row>
    <row r="88" spans="1:8" s="5" customFormat="1">
      <c r="A88" s="8" t="s">
        <v>139</v>
      </c>
      <c r="B88" s="6">
        <v>2020</v>
      </c>
      <c r="C88" s="119">
        <f>'ІІ. Розр. з бюджетом'!C12</f>
        <v>0</v>
      </c>
      <c r="D88" s="119">
        <f>'ІІ. Розр. з бюджетом'!D12</f>
        <v>0</v>
      </c>
      <c r="E88" s="119">
        <f>'ІІ. Розр. з бюджетом'!E12</f>
        <v>0</v>
      </c>
      <c r="F88" s="119">
        <f>'ІІ. Розр. з бюджетом'!F12</f>
        <v>0</v>
      </c>
      <c r="G88" s="111">
        <f t="shared" si="2"/>
        <v>0</v>
      </c>
      <c r="H88" s="226" t="e">
        <f t="shared" si="3"/>
        <v>#DIV/0!</v>
      </c>
    </row>
    <row r="89" spans="1:8" s="5" customFormat="1">
      <c r="A89" s="47" t="s">
        <v>65</v>
      </c>
      <c r="B89" s="6">
        <v>2030</v>
      </c>
      <c r="C89" s="119">
        <f>'ІІ. Розр. з бюджетом'!C13</f>
        <v>-60749</v>
      </c>
      <c r="D89" s="119">
        <f>'ІІ. Розр. з бюджетом'!D13</f>
        <v>-36073</v>
      </c>
      <c r="E89" s="119">
        <f>'ІІ. Розр. з бюджетом'!E13</f>
        <v>-104530</v>
      </c>
      <c r="F89" s="119">
        <f>'ІІ. Розр. з бюджетом'!F13</f>
        <v>-36073</v>
      </c>
      <c r="G89" s="111">
        <f t="shared" si="2"/>
        <v>68457</v>
      </c>
      <c r="H89" s="169">
        <f t="shared" si="3"/>
        <v>34.509710131062853</v>
      </c>
    </row>
    <row r="90" spans="1:8" s="5" customFormat="1">
      <c r="A90" s="47" t="s">
        <v>27</v>
      </c>
      <c r="B90" s="6">
        <v>2040</v>
      </c>
      <c r="C90" s="119">
        <f>'ІІ. Розр. з бюджетом'!C15</f>
        <v>0</v>
      </c>
      <c r="D90" s="119">
        <f>'ІІ. Розр. з бюджетом'!D15</f>
        <v>0</v>
      </c>
      <c r="E90" s="119">
        <f>'ІІ. Розр. з бюджетом'!E15</f>
        <v>0</v>
      </c>
      <c r="F90" s="119">
        <f>'ІІ. Розр. з бюджетом'!F15</f>
        <v>0</v>
      </c>
      <c r="G90" s="111">
        <f t="shared" si="2"/>
        <v>0</v>
      </c>
      <c r="H90" s="226" t="e">
        <f t="shared" si="3"/>
        <v>#DIV/0!</v>
      </c>
    </row>
    <row r="91" spans="1:8" s="5" customFormat="1">
      <c r="A91" s="47" t="s">
        <v>240</v>
      </c>
      <c r="B91" s="6">
        <v>2050</v>
      </c>
      <c r="C91" s="119">
        <f>'ІІ. Розр. з бюджетом'!C16</f>
        <v>-3719</v>
      </c>
      <c r="D91" s="119">
        <f>'ІІ. Розр. з бюджетом'!D16</f>
        <v>-95</v>
      </c>
      <c r="E91" s="119">
        <f>'ІІ. Розр. з бюджетом'!E16</f>
        <v>-95</v>
      </c>
      <c r="F91" s="119">
        <f>'ІІ. Розр. з бюджетом'!F16</f>
        <v>-95</v>
      </c>
      <c r="G91" s="111">
        <f t="shared" si="2"/>
        <v>0</v>
      </c>
      <c r="H91" s="169">
        <f t="shared" si="3"/>
        <v>100</v>
      </c>
    </row>
    <row r="92" spans="1:8" s="5" customFormat="1">
      <c r="A92" s="47" t="s">
        <v>241</v>
      </c>
      <c r="B92" s="6">
        <v>2060</v>
      </c>
      <c r="C92" s="119">
        <f>'ІІ. Розр. з бюджетом'!C19</f>
        <v>13557</v>
      </c>
      <c r="D92" s="119">
        <f>'ІІ. Розр. з бюджетом'!D19</f>
        <v>12437</v>
      </c>
      <c r="E92" s="119">
        <f>'ІІ. Розр. з бюджетом'!E19</f>
        <v>0</v>
      </c>
      <c r="F92" s="119">
        <f>'ІІ. Розр. з бюджетом'!F19</f>
        <v>12437</v>
      </c>
      <c r="G92" s="111">
        <f t="shared" si="2"/>
        <v>12437</v>
      </c>
      <c r="H92" s="226" t="e">
        <f t="shared" si="3"/>
        <v>#DIV/0!</v>
      </c>
    </row>
    <row r="93" spans="1:8" s="5" customFormat="1" ht="41.25" customHeight="1">
      <c r="A93" s="47" t="s">
        <v>56</v>
      </c>
      <c r="B93" s="6">
        <v>2070</v>
      </c>
      <c r="C93" s="125">
        <f>SUM(C83,C84,C88,C89,C90,C91,C92)+C66</f>
        <v>76202</v>
      </c>
      <c r="D93" s="125">
        <f>SUM(D83,D84,D88,D89,D90,D91,D92)+D66</f>
        <v>76202</v>
      </c>
      <c r="E93" s="125">
        <f>SUM(E83,E84,E88,E89,E90,E91,E92)+E66</f>
        <v>27833</v>
      </c>
      <c r="F93" s="125">
        <f>SUM(F83,F84,F88,F89,F90,F91,F92)+F66</f>
        <v>76202</v>
      </c>
      <c r="G93" s="111">
        <f t="shared" si="2"/>
        <v>48369</v>
      </c>
      <c r="H93" s="169">
        <f t="shared" si="3"/>
        <v>273.78291955592283</v>
      </c>
    </row>
    <row r="94" spans="1:8" s="5" customFormat="1" ht="21.75" customHeight="1">
      <c r="A94" s="301" t="s">
        <v>370</v>
      </c>
      <c r="B94" s="302"/>
      <c r="C94" s="302"/>
      <c r="D94" s="302"/>
      <c r="E94" s="302"/>
      <c r="F94" s="302"/>
      <c r="G94" s="302"/>
      <c r="H94" s="303"/>
    </row>
    <row r="95" spans="1:8" s="5" customFormat="1" ht="41.25" customHeight="1">
      <c r="A95" s="72" t="s">
        <v>362</v>
      </c>
      <c r="B95" s="6">
        <v>2110</v>
      </c>
      <c r="C95" s="121">
        <f>'ІІ. Розр. з бюджетом'!C24</f>
        <v>139435</v>
      </c>
      <c r="D95" s="121">
        <f>'ІІ. Розр. з бюджетом'!D24</f>
        <v>215778</v>
      </c>
      <c r="E95" s="121">
        <f>'ІІ. Розр. з бюджетом'!E24</f>
        <v>292419</v>
      </c>
      <c r="F95" s="121">
        <f>'ІІ. Розр. з бюджетом'!F24</f>
        <v>215778</v>
      </c>
      <c r="G95" s="121">
        <f t="shared" ref="G95:G107" si="4">F95-E95</f>
        <v>-76641</v>
      </c>
      <c r="H95" s="170">
        <f t="shared" si="3"/>
        <v>73.790690755388681</v>
      </c>
    </row>
    <row r="96" spans="1:8" s="5" customFormat="1">
      <c r="A96" s="8" t="s">
        <v>266</v>
      </c>
      <c r="B96" s="6">
        <v>2111</v>
      </c>
      <c r="C96" s="111">
        <f>'ІІ. Розр. з бюджетом'!C25</f>
        <v>22181</v>
      </c>
      <c r="D96" s="111">
        <f>'ІІ. Розр. з бюджетом'!D25</f>
        <v>67865</v>
      </c>
      <c r="E96" s="111">
        <f>'ІІ. Розр. з бюджетом'!E25</f>
        <v>93164</v>
      </c>
      <c r="F96" s="111">
        <f>'ІІ. Розр. з бюджетом'!F25</f>
        <v>67865</v>
      </c>
      <c r="G96" s="111">
        <f t="shared" si="4"/>
        <v>-25299</v>
      </c>
      <c r="H96" s="169">
        <f t="shared" si="3"/>
        <v>72.844661027864845</v>
      </c>
    </row>
    <row r="97" spans="1:8" s="5" customFormat="1" ht="24.75" customHeight="1">
      <c r="A97" s="8" t="s">
        <v>363</v>
      </c>
      <c r="B97" s="6">
        <v>2112</v>
      </c>
      <c r="C97" s="111">
        <f>'ІІ. Розр. з бюджетом'!C26</f>
        <v>56995</v>
      </c>
      <c r="D97" s="111">
        <f>'ІІ. Розр. з бюджетом'!D26</f>
        <v>63178</v>
      </c>
      <c r="E97" s="111">
        <f>'ІІ. Розр. з бюджетом'!E26</f>
        <v>64349</v>
      </c>
      <c r="F97" s="111">
        <f>'ІІ. Розр. з бюджетом'!F26</f>
        <v>63178</v>
      </c>
      <c r="G97" s="111">
        <f t="shared" si="4"/>
        <v>-1171</v>
      </c>
      <c r="H97" s="169">
        <f t="shared" si="3"/>
        <v>98.18023590110181</v>
      </c>
    </row>
    <row r="98" spans="1:8" s="5" customFormat="1" ht="37.5">
      <c r="A98" s="47" t="s">
        <v>364</v>
      </c>
      <c r="B98" s="7">
        <v>2113</v>
      </c>
      <c r="C98" s="111">
        <f>'ІІ. Розр. з бюджетом'!C27</f>
        <v>0</v>
      </c>
      <c r="D98" s="111">
        <f>'ІІ. Розр. з бюджетом'!D27</f>
        <v>0</v>
      </c>
      <c r="E98" s="111">
        <f>'ІІ. Розр. з бюджетом'!E27</f>
        <v>0</v>
      </c>
      <c r="F98" s="111">
        <f>'ІІ. Розр. з бюджетом'!F27</f>
        <v>0</v>
      </c>
      <c r="G98" s="111">
        <f t="shared" si="4"/>
        <v>0</v>
      </c>
      <c r="H98" s="226" t="e">
        <f t="shared" si="3"/>
        <v>#DIV/0!</v>
      </c>
    </row>
    <row r="99" spans="1:8" s="5" customFormat="1">
      <c r="A99" s="47" t="s">
        <v>77</v>
      </c>
      <c r="B99" s="7">
        <v>2114</v>
      </c>
      <c r="C99" s="111">
        <f>'ІІ. Розр. з бюджетом'!C28</f>
        <v>0</v>
      </c>
      <c r="D99" s="111">
        <f>'ІІ. Розр. з бюджетом'!D28</f>
        <v>0</v>
      </c>
      <c r="E99" s="111">
        <f>'ІІ. Розр. з бюджетом'!E28</f>
        <v>0</v>
      </c>
      <c r="F99" s="111">
        <f>'ІІ. Розр. з бюджетом'!F28</f>
        <v>0</v>
      </c>
      <c r="G99" s="111">
        <f t="shared" si="4"/>
        <v>0</v>
      </c>
      <c r="H99" s="226" t="e">
        <f t="shared" si="3"/>
        <v>#DIV/0!</v>
      </c>
    </row>
    <row r="100" spans="1:8" s="5" customFormat="1" ht="37.5">
      <c r="A100" s="47" t="s">
        <v>365</v>
      </c>
      <c r="B100" s="7">
        <v>2115</v>
      </c>
      <c r="C100" s="111">
        <f>'ІІ. Розр. з бюджетом'!C29</f>
        <v>60089</v>
      </c>
      <c r="D100" s="111">
        <f>'ІІ. Розр. з бюджетом'!D29</f>
        <v>84641</v>
      </c>
      <c r="E100" s="111">
        <f>'ІІ. Розр. з бюджетом'!E29</f>
        <v>134800</v>
      </c>
      <c r="F100" s="111">
        <f>'ІІ. Розр. з бюджетом'!F29</f>
        <v>84641</v>
      </c>
      <c r="G100" s="111">
        <f t="shared" si="4"/>
        <v>-50159</v>
      </c>
      <c r="H100" s="169">
        <f t="shared" si="3"/>
        <v>62.790059347181007</v>
      </c>
    </row>
    <row r="101" spans="1:8" s="5" customFormat="1">
      <c r="A101" s="47" t="s">
        <v>93</v>
      </c>
      <c r="B101" s="7">
        <v>2116</v>
      </c>
      <c r="C101" s="111">
        <f>'ІІ. Розр. з бюджетом'!C30</f>
        <v>0</v>
      </c>
      <c r="D101" s="111">
        <f>'ІІ. Розр. з бюджетом'!D30</f>
        <v>0</v>
      </c>
      <c r="E101" s="111">
        <f>'ІІ. Розр. з бюджетом'!E30</f>
        <v>0</v>
      </c>
      <c r="F101" s="111">
        <f>'ІІ. Розр. з бюджетом'!F30</f>
        <v>0</v>
      </c>
      <c r="G101" s="111">
        <f t="shared" si="4"/>
        <v>0</v>
      </c>
      <c r="H101" s="226" t="e">
        <f t="shared" si="3"/>
        <v>#DIV/0!</v>
      </c>
    </row>
    <row r="102" spans="1:8" s="5" customFormat="1">
      <c r="A102" s="47" t="s">
        <v>387</v>
      </c>
      <c r="B102" s="7">
        <v>2117</v>
      </c>
      <c r="C102" s="111">
        <f>'ІІ. Розр. з бюджетом'!C31</f>
        <v>0</v>
      </c>
      <c r="D102" s="111">
        <f>'ІІ. Розр. з бюджетом'!D31</f>
        <v>0</v>
      </c>
      <c r="E102" s="111">
        <f>'ІІ. Розр. з бюджетом'!E31</f>
        <v>0</v>
      </c>
      <c r="F102" s="111">
        <f>'ІІ. Розр. з бюджетом'!F31</f>
        <v>0</v>
      </c>
      <c r="G102" s="111">
        <f t="shared" si="4"/>
        <v>0</v>
      </c>
      <c r="H102" s="226" t="e">
        <f t="shared" si="3"/>
        <v>#DIV/0!</v>
      </c>
    </row>
    <row r="103" spans="1:8" s="5" customFormat="1" ht="21.75" customHeight="1">
      <c r="A103" s="72" t="s">
        <v>366</v>
      </c>
      <c r="B103" s="53">
        <v>2120</v>
      </c>
      <c r="C103" s="141">
        <f>'ІІ. Розр. з бюджетом'!C36</f>
        <v>18616</v>
      </c>
      <c r="D103" s="141">
        <f>'ІІ. Розр. з бюджетом'!D36</f>
        <v>24990</v>
      </c>
      <c r="E103" s="141">
        <f>'ІІ. Розр. з бюджетом'!E36</f>
        <v>24291</v>
      </c>
      <c r="F103" s="141">
        <f>'ІІ. Розр. з бюджетом'!F36</f>
        <v>24990</v>
      </c>
      <c r="G103" s="121">
        <f t="shared" si="4"/>
        <v>699</v>
      </c>
      <c r="H103" s="170">
        <f t="shared" si="3"/>
        <v>102.87760899098433</v>
      </c>
    </row>
    <row r="104" spans="1:8" s="5" customFormat="1" ht="37.5">
      <c r="A104" s="72" t="s">
        <v>367</v>
      </c>
      <c r="B104" s="53">
        <v>2130</v>
      </c>
      <c r="C104" s="141">
        <f>'ІІ. Розр. з бюджетом'!C43</f>
        <v>38692</v>
      </c>
      <c r="D104" s="141">
        <f>'ІІ. Розр. з бюджетом'!D43</f>
        <v>26497</v>
      </c>
      <c r="E104" s="141">
        <f>'ІІ. Розр. з бюджетом'!E43</f>
        <v>25306</v>
      </c>
      <c r="F104" s="141">
        <f>'ІІ. Розр. з бюджетом'!F43</f>
        <v>26497</v>
      </c>
      <c r="G104" s="121">
        <f t="shared" si="4"/>
        <v>1191</v>
      </c>
      <c r="H104" s="170">
        <f t="shared" si="3"/>
        <v>104.70639374061489</v>
      </c>
    </row>
    <row r="105" spans="1:8" s="5" customFormat="1" ht="60.75" customHeight="1">
      <c r="A105" s="87" t="s">
        <v>388</v>
      </c>
      <c r="B105" s="7">
        <v>2131</v>
      </c>
      <c r="C105" s="119">
        <f>'ІІ. Розр. з бюджетом'!C44</f>
        <v>0</v>
      </c>
      <c r="D105" s="119">
        <f>'ІІ. Розр. з бюджетом'!D44</f>
        <v>0</v>
      </c>
      <c r="E105" s="119">
        <f>'ІІ. Розр. з бюджетом'!E44</f>
        <v>0</v>
      </c>
      <c r="F105" s="119">
        <f>'ІІ. Розр. з бюджетом'!F44</f>
        <v>0</v>
      </c>
      <c r="G105" s="111">
        <f t="shared" si="4"/>
        <v>0</v>
      </c>
      <c r="H105" s="226" t="e">
        <f t="shared" si="3"/>
        <v>#DIV/0!</v>
      </c>
    </row>
    <row r="106" spans="1:8" s="5" customFormat="1" ht="19.5" customHeight="1">
      <c r="A106" s="87" t="s">
        <v>368</v>
      </c>
      <c r="B106" s="7">
        <v>2133</v>
      </c>
      <c r="C106" s="119">
        <f>'ІІ. Розр. з бюджетом'!C46</f>
        <v>36038</v>
      </c>
      <c r="D106" s="119">
        <f>'ІІ. Розр. з бюджетом'!D46</f>
        <v>24517</v>
      </c>
      <c r="E106" s="119">
        <f>'ІІ. Розр. з бюджетом'!E46</f>
        <v>23396</v>
      </c>
      <c r="F106" s="119">
        <f>'ІІ. Розр. з бюджетом'!F46</f>
        <v>24517</v>
      </c>
      <c r="G106" s="111">
        <f t="shared" si="4"/>
        <v>1121</v>
      </c>
      <c r="H106" s="169">
        <f t="shared" si="3"/>
        <v>104.7914173362968</v>
      </c>
    </row>
    <row r="107" spans="1:8" s="5" customFormat="1" ht="22.5" customHeight="1" thickBot="1">
      <c r="A107" s="86" t="s">
        <v>369</v>
      </c>
      <c r="B107" s="7">
        <v>2200</v>
      </c>
      <c r="C107" s="141">
        <f>'ІІ. Розр. з бюджетом'!C52</f>
        <v>196743</v>
      </c>
      <c r="D107" s="141">
        <f>'ІІ. Розр. з бюджетом'!D52</f>
        <v>267265</v>
      </c>
      <c r="E107" s="141">
        <f>'ІІ. Розр. з бюджетом'!E52</f>
        <v>342016</v>
      </c>
      <c r="F107" s="141">
        <f>'ІІ. Розр. з бюджетом'!F52</f>
        <v>267265</v>
      </c>
      <c r="G107" s="121">
        <f t="shared" si="4"/>
        <v>-74751</v>
      </c>
      <c r="H107" s="170">
        <f t="shared" si="3"/>
        <v>78.14400495883234</v>
      </c>
    </row>
    <row r="108" spans="1:8" s="5" customFormat="1" ht="19.5" thickBot="1">
      <c r="A108" s="298" t="s">
        <v>301</v>
      </c>
      <c r="B108" s="299"/>
      <c r="C108" s="299"/>
      <c r="D108" s="299"/>
      <c r="E108" s="299"/>
      <c r="F108" s="299"/>
      <c r="G108" s="299"/>
      <c r="H108" s="300"/>
    </row>
    <row r="109" spans="1:8" s="5" customFormat="1" ht="20.100000000000001" customHeight="1">
      <c r="A109" s="127" t="s">
        <v>298</v>
      </c>
      <c r="B109" s="9">
        <v>3405</v>
      </c>
      <c r="C109" s="141">
        <f>'ІІІ. Рух грош. коштів'!C94</f>
        <v>62084</v>
      </c>
      <c r="D109" s="141">
        <f>'ІІІ. Рух грош. коштів'!D94</f>
        <v>129671</v>
      </c>
      <c r="E109" s="141">
        <f>'ІІІ. Рух грош. коштів'!E94</f>
        <v>129671</v>
      </c>
      <c r="F109" s="141">
        <f>'ІІІ. Рух грош. коштів'!F94</f>
        <v>129671</v>
      </c>
      <c r="G109" s="121">
        <f t="shared" ref="G109:G115" si="5">F109-E109</f>
        <v>0</v>
      </c>
      <c r="H109" s="170">
        <f t="shared" si="3"/>
        <v>100</v>
      </c>
    </row>
    <row r="110" spans="1:8" s="5" customFormat="1" ht="20.100000000000001" customHeight="1">
      <c r="A110" s="87" t="s">
        <v>359</v>
      </c>
      <c r="B110" s="147">
        <v>3030</v>
      </c>
      <c r="C110" s="119">
        <f>'ІІІ. Рух грош. коштів'!C11</f>
        <v>3715</v>
      </c>
      <c r="D110" s="119">
        <f>'ІІІ. Рух грош. коштів'!D11</f>
        <v>3328</v>
      </c>
      <c r="E110" s="119">
        <f>'ІІІ. Рух грош. коштів'!E11</f>
        <v>2392</v>
      </c>
      <c r="F110" s="119">
        <f>'ІІІ. Рух грош. коштів'!F11</f>
        <v>3328</v>
      </c>
      <c r="G110" s="111">
        <f t="shared" si="5"/>
        <v>936</v>
      </c>
      <c r="H110" s="169">
        <f t="shared" si="3"/>
        <v>139.13043478260869</v>
      </c>
    </row>
    <row r="111" spans="1:8" s="5" customFormat="1">
      <c r="A111" s="87" t="s">
        <v>290</v>
      </c>
      <c r="B111" s="147">
        <v>3195</v>
      </c>
      <c r="C111" s="119">
        <f>'ІІІ. Рух грош. коштів'!C58</f>
        <v>106830</v>
      </c>
      <c r="D111" s="119">
        <f>'ІІІ. Рух грош. коштів'!D58</f>
        <v>-15140</v>
      </c>
      <c r="E111" s="119">
        <f>'ІІІ. Рух грош. коштів'!E58</f>
        <v>58194</v>
      </c>
      <c r="F111" s="119">
        <f>'ІІІ. Рух грош. коштів'!F58</f>
        <v>-15140</v>
      </c>
      <c r="G111" s="111">
        <f t="shared" si="5"/>
        <v>-73334</v>
      </c>
      <c r="H111" s="169">
        <f t="shared" si="3"/>
        <v>-26.016427810427189</v>
      </c>
    </row>
    <row r="112" spans="1:8">
      <c r="A112" s="87" t="s">
        <v>123</v>
      </c>
      <c r="B112" s="147">
        <v>3295</v>
      </c>
      <c r="C112" s="119">
        <f>'ІІІ. Рух грош. коштів'!C74</f>
        <v>-41453</v>
      </c>
      <c r="D112" s="119">
        <f>'ІІІ. Рух грош. коштів'!D74</f>
        <v>-33098</v>
      </c>
      <c r="E112" s="119">
        <f>'ІІІ. Рух грош. коштів'!E74</f>
        <v>-157329</v>
      </c>
      <c r="F112" s="119">
        <f>'ІІІ. Рух грош. коштів'!F74</f>
        <v>-33098</v>
      </c>
      <c r="G112" s="111">
        <f t="shared" si="5"/>
        <v>124231</v>
      </c>
      <c r="H112" s="169">
        <f t="shared" si="3"/>
        <v>21.037443827902038</v>
      </c>
    </row>
    <row r="113" spans="1:8" s="5" customFormat="1">
      <c r="A113" s="87" t="s">
        <v>300</v>
      </c>
      <c r="B113" s="9">
        <v>3395</v>
      </c>
      <c r="C113" s="119">
        <f>'ІІІ. Рух грош. коштів'!C92</f>
        <v>0</v>
      </c>
      <c r="D113" s="119">
        <f>'ІІІ. Рух грош. коштів'!D92</f>
        <v>0</v>
      </c>
      <c r="E113" s="119">
        <f>'ІІІ. Рух грош. коштів'!E92</f>
        <v>500</v>
      </c>
      <c r="F113" s="119">
        <f>'ІІІ. Рух грош. коштів'!F92</f>
        <v>0</v>
      </c>
      <c r="G113" s="111">
        <f t="shared" si="5"/>
        <v>-500</v>
      </c>
      <c r="H113" s="169">
        <f t="shared" si="3"/>
        <v>0</v>
      </c>
    </row>
    <row r="114" spans="1:8" s="5" customFormat="1">
      <c r="A114" s="87" t="s">
        <v>126</v>
      </c>
      <c r="B114" s="9">
        <v>3410</v>
      </c>
      <c r="C114" s="119">
        <f>'ІІІ. Рух грош. коштів'!C95</f>
        <v>2210</v>
      </c>
      <c r="D114" s="119">
        <f>'ІІІ. Рух грош. коштів'!D95</f>
        <v>5713</v>
      </c>
      <c r="E114" s="119">
        <f>'ІІІ. Рух грош. коштів'!E95</f>
        <v>3601</v>
      </c>
      <c r="F114" s="119">
        <f>'ІІІ. Рух грош. коштів'!F95</f>
        <v>5713</v>
      </c>
      <c r="G114" s="111">
        <f t="shared" si="5"/>
        <v>2112</v>
      </c>
      <c r="H114" s="169">
        <f t="shared" si="3"/>
        <v>158.65037489586226</v>
      </c>
    </row>
    <row r="115" spans="1:8" s="5" customFormat="1" ht="19.5" thickBot="1">
      <c r="A115" s="128" t="s">
        <v>299</v>
      </c>
      <c r="B115" s="9">
        <v>3415</v>
      </c>
      <c r="C115" s="120">
        <f>SUM(C109,C111:C114)</f>
        <v>129671</v>
      </c>
      <c r="D115" s="120">
        <f>SUM(D109,D111:D114)</f>
        <v>87146</v>
      </c>
      <c r="E115" s="120">
        <f>SUM(E109,E111:E114)</f>
        <v>34637</v>
      </c>
      <c r="F115" s="120">
        <f>SUM(F109,F111:F114)</f>
        <v>87146</v>
      </c>
      <c r="G115" s="121">
        <f t="shared" si="5"/>
        <v>52509</v>
      </c>
      <c r="H115" s="170">
        <f t="shared" si="3"/>
        <v>251.59800213644368</v>
      </c>
    </row>
    <row r="116" spans="1:8" s="5" customFormat="1" ht="19.5" thickBot="1">
      <c r="A116" s="307" t="s">
        <v>302</v>
      </c>
      <c r="B116" s="308"/>
      <c r="C116" s="308"/>
      <c r="D116" s="308"/>
      <c r="E116" s="308"/>
      <c r="F116" s="308"/>
      <c r="G116" s="308"/>
      <c r="H116" s="309"/>
    </row>
    <row r="117" spans="1:8" s="5" customFormat="1" ht="20.100000000000001" customHeight="1">
      <c r="A117" s="127" t="s">
        <v>242</v>
      </c>
      <c r="B117" s="129">
        <v>4000</v>
      </c>
      <c r="C117" s="130">
        <f>SUM(C118:C123)</f>
        <v>38445</v>
      </c>
      <c r="D117" s="130">
        <f>SUM(D118:D123)</f>
        <v>23431</v>
      </c>
      <c r="E117" s="130">
        <f>SUM(E118:E123)</f>
        <v>133089</v>
      </c>
      <c r="F117" s="130">
        <f>SUM(F118:F123)</f>
        <v>23431</v>
      </c>
      <c r="G117" s="121">
        <f t="shared" ref="G117:G123" si="6">F117-E117</f>
        <v>-109658</v>
      </c>
      <c r="H117" s="170">
        <f t="shared" si="3"/>
        <v>17.605512100924944</v>
      </c>
    </row>
    <row r="118" spans="1:8" s="5" customFormat="1" ht="20.100000000000001" customHeight="1">
      <c r="A118" s="8" t="s">
        <v>1</v>
      </c>
      <c r="B118" s="67" t="s">
        <v>154</v>
      </c>
      <c r="C118" s="119">
        <f>'IV. Кап. інвестиції'!C7</f>
        <v>1316</v>
      </c>
      <c r="D118" s="119">
        <f>'IV. Кап. інвестиції'!D7</f>
        <v>1626</v>
      </c>
      <c r="E118" s="119">
        <f>'IV. Кап. інвестиції'!E7</f>
        <v>4440</v>
      </c>
      <c r="F118" s="119">
        <f>'IV. Кап. інвестиції'!F7</f>
        <v>1626</v>
      </c>
      <c r="G118" s="111">
        <f t="shared" si="6"/>
        <v>-2814</v>
      </c>
      <c r="H118" s="169">
        <f t="shared" si="3"/>
        <v>36.621621621621621</v>
      </c>
    </row>
    <row r="119" spans="1:8" s="5" customFormat="1" ht="20.100000000000001" customHeight="1">
      <c r="A119" s="8" t="s">
        <v>2</v>
      </c>
      <c r="B119" s="66">
        <v>4020</v>
      </c>
      <c r="C119" s="119">
        <f>'IV. Кап. інвестиції'!C8</f>
        <v>30790</v>
      </c>
      <c r="D119" s="119">
        <f>'IV. Кап. інвестиції'!D8</f>
        <v>11767</v>
      </c>
      <c r="E119" s="119">
        <f>'IV. Кап. інвестиції'!E8</f>
        <v>58229</v>
      </c>
      <c r="F119" s="119">
        <f>'IV. Кап. інвестиції'!F8</f>
        <v>11767</v>
      </c>
      <c r="G119" s="111">
        <f t="shared" si="6"/>
        <v>-46462</v>
      </c>
      <c r="H119" s="169">
        <f t="shared" si="3"/>
        <v>20.208143708461421</v>
      </c>
    </row>
    <row r="120" spans="1:8" s="5" customFormat="1" ht="20.100000000000001" customHeight="1">
      <c r="A120" s="8" t="s">
        <v>30</v>
      </c>
      <c r="B120" s="67">
        <v>4030</v>
      </c>
      <c r="C120" s="119">
        <f>'IV. Кап. інвестиції'!C9</f>
        <v>264</v>
      </c>
      <c r="D120" s="119">
        <f>'IV. Кап. інвестиції'!D9</f>
        <v>902</v>
      </c>
      <c r="E120" s="119">
        <f>'IV. Кап. інвестиції'!E9</f>
        <v>220</v>
      </c>
      <c r="F120" s="119">
        <f>'IV. Кап. інвестиції'!F9</f>
        <v>902</v>
      </c>
      <c r="G120" s="111">
        <f t="shared" si="6"/>
        <v>682</v>
      </c>
      <c r="H120" s="169">
        <f t="shared" si="3"/>
        <v>409.99999999999994</v>
      </c>
    </row>
    <row r="121" spans="1:8" s="5" customFormat="1">
      <c r="A121" s="8" t="s">
        <v>3</v>
      </c>
      <c r="B121" s="66">
        <v>4040</v>
      </c>
      <c r="C121" s="119">
        <f>'IV. Кап. інвестиції'!C10</f>
        <v>1656</v>
      </c>
      <c r="D121" s="119">
        <f>'IV. Кап. інвестиції'!D10</f>
        <v>1761</v>
      </c>
      <c r="E121" s="119">
        <f>'IV. Кап. інвестиції'!E10</f>
        <v>9430</v>
      </c>
      <c r="F121" s="119">
        <f>'IV. Кап. інвестиції'!F10</f>
        <v>1761</v>
      </c>
      <c r="G121" s="111">
        <f t="shared" si="6"/>
        <v>-7669</v>
      </c>
      <c r="H121" s="169">
        <f t="shared" si="3"/>
        <v>18.674443266171792</v>
      </c>
    </row>
    <row r="122" spans="1:8" s="5" customFormat="1" ht="37.5">
      <c r="A122" s="8" t="s">
        <v>64</v>
      </c>
      <c r="B122" s="67">
        <v>4050</v>
      </c>
      <c r="C122" s="119">
        <f>'IV. Кап. інвестиції'!C11</f>
        <v>3829</v>
      </c>
      <c r="D122" s="119">
        <f>'IV. Кап. інвестиції'!D11</f>
        <v>2152</v>
      </c>
      <c r="E122" s="119">
        <f>'IV. Кап. інвестиції'!E11</f>
        <v>43740</v>
      </c>
      <c r="F122" s="119">
        <f>'IV. Кап. інвестиції'!F11</f>
        <v>2152</v>
      </c>
      <c r="G122" s="111">
        <f t="shared" si="6"/>
        <v>-41588</v>
      </c>
      <c r="H122" s="169">
        <f t="shared" si="3"/>
        <v>4.9199817101051666</v>
      </c>
    </row>
    <row r="123" spans="1:8" s="5" customFormat="1">
      <c r="A123" s="8" t="s">
        <v>253</v>
      </c>
      <c r="B123" s="67">
        <v>4060</v>
      </c>
      <c r="C123" s="119">
        <f>'IV. Кап. інвестиції'!C12</f>
        <v>590</v>
      </c>
      <c r="D123" s="119">
        <f>'IV. Кап. інвестиції'!D12</f>
        <v>5223</v>
      </c>
      <c r="E123" s="119">
        <f>'IV. Кап. інвестиції'!E12</f>
        <v>17030</v>
      </c>
      <c r="F123" s="119">
        <f>'IV. Кап. інвестиції'!F12</f>
        <v>5223</v>
      </c>
      <c r="G123" s="111">
        <f t="shared" si="6"/>
        <v>-11807</v>
      </c>
      <c r="H123" s="169">
        <f t="shared" si="3"/>
        <v>30.669406928948913</v>
      </c>
    </row>
    <row r="124" spans="1:8" s="5" customFormat="1" ht="20.100000000000001" customHeight="1">
      <c r="A124" s="86" t="s">
        <v>243</v>
      </c>
      <c r="B124" s="129">
        <v>4000</v>
      </c>
      <c r="C124" s="120">
        <f>SUM(C125:C128)</f>
        <v>38445</v>
      </c>
      <c r="D124" s="120">
        <f>SUM(D125:D128)</f>
        <v>23431</v>
      </c>
      <c r="E124" s="120">
        <f>SUM(E125:E128)</f>
        <v>133089</v>
      </c>
      <c r="F124" s="120">
        <f>SUM(F125:F128)</f>
        <v>23431</v>
      </c>
      <c r="G124" s="121">
        <f>F124-E124</f>
        <v>-109658</v>
      </c>
      <c r="H124" s="170">
        <f t="shared" si="3"/>
        <v>17.605512100924944</v>
      </c>
    </row>
    <row r="125" spans="1:8" s="5" customFormat="1" ht="20.100000000000001" customHeight="1">
      <c r="A125" s="47" t="s">
        <v>389</v>
      </c>
      <c r="B125" s="131" t="s">
        <v>244</v>
      </c>
      <c r="C125" s="187">
        <v>0</v>
      </c>
      <c r="D125" s="187">
        <v>0</v>
      </c>
      <c r="E125" s="119">
        <f>'6.2. Інша інфо_2'!M93</f>
        <v>0</v>
      </c>
      <c r="F125" s="119">
        <f>'6.2. Інша інфо_2'!N93</f>
        <v>0</v>
      </c>
      <c r="G125" s="111">
        <f>F125-E125</f>
        <v>0</v>
      </c>
      <c r="H125" s="226" t="e">
        <f t="shared" si="3"/>
        <v>#DIV/0!</v>
      </c>
    </row>
    <row r="126" spans="1:8" s="5" customFormat="1" ht="20.100000000000001" customHeight="1">
      <c r="A126" s="47" t="s">
        <v>390</v>
      </c>
      <c r="B126" s="131" t="s">
        <v>245</v>
      </c>
      <c r="C126" s="187">
        <v>0</v>
      </c>
      <c r="D126" s="187">
        <v>0</v>
      </c>
      <c r="E126" s="119">
        <f>'6.2. Інша інфо_2'!Q93</f>
        <v>0</v>
      </c>
      <c r="F126" s="119">
        <f>'6.2. Інша інфо_2'!R93</f>
        <v>0</v>
      </c>
      <c r="G126" s="111">
        <f>F126-E126</f>
        <v>0</v>
      </c>
      <c r="H126" s="226" t="e">
        <f t="shared" si="3"/>
        <v>#DIV/0!</v>
      </c>
    </row>
    <row r="127" spans="1:8" s="5" customFormat="1" ht="20.100000000000001" customHeight="1">
      <c r="A127" s="47" t="s">
        <v>205</v>
      </c>
      <c r="B127" s="131" t="s">
        <v>246</v>
      </c>
      <c r="C127" s="187">
        <v>38445</v>
      </c>
      <c r="D127" s="187">
        <v>23431</v>
      </c>
      <c r="E127" s="119">
        <f>'6.2. Інша інфо_2'!U93</f>
        <v>133089</v>
      </c>
      <c r="F127" s="119">
        <f>'6.2. Інша інфо_2'!V93</f>
        <v>23431</v>
      </c>
      <c r="G127" s="111">
        <f>F127-E127</f>
        <v>-109658</v>
      </c>
      <c r="H127" s="169">
        <f t="shared" si="3"/>
        <v>17.605512100924944</v>
      </c>
    </row>
    <row r="128" spans="1:8" s="5" customFormat="1" ht="20.100000000000001" customHeight="1" thickBot="1">
      <c r="A128" s="151" t="s">
        <v>391</v>
      </c>
      <c r="B128" s="152" t="s">
        <v>247</v>
      </c>
      <c r="C128" s="188">
        <v>0</v>
      </c>
      <c r="D128" s="188">
        <v>0</v>
      </c>
      <c r="E128" s="214">
        <f>'6.2. Інша інфо_2'!Y93</f>
        <v>0</v>
      </c>
      <c r="F128" s="126">
        <f>'6.2. Інша інфо_2'!Z93</f>
        <v>0</v>
      </c>
      <c r="G128" s="126">
        <f>F128-E128</f>
        <v>0</v>
      </c>
      <c r="H128" s="228" t="e">
        <f t="shared" si="3"/>
        <v>#DIV/0!</v>
      </c>
    </row>
    <row r="129" spans="1:8" s="5" customFormat="1" ht="19.5" thickBot="1">
      <c r="A129" s="295" t="s">
        <v>150</v>
      </c>
      <c r="B129" s="296"/>
      <c r="C129" s="296"/>
      <c r="D129" s="296"/>
      <c r="E129" s="296"/>
      <c r="F129" s="296"/>
      <c r="G129" s="296"/>
      <c r="H129" s="297"/>
    </row>
    <row r="130" spans="1:8" s="5" customFormat="1">
      <c r="A130" s="132" t="s">
        <v>333</v>
      </c>
      <c r="B130" s="133">
        <v>5040</v>
      </c>
      <c r="C130" s="176">
        <f>(C66/C34)*100</f>
        <v>43.092941863620268</v>
      </c>
      <c r="D130" s="176">
        <f>(D66/D34)*100</f>
        <v>33.455447047513033</v>
      </c>
      <c r="E130" s="176">
        <f>(E66/E34)*100</f>
        <v>41.579943235572372</v>
      </c>
      <c r="F130" s="255" t="s">
        <v>384</v>
      </c>
      <c r="G130" s="124"/>
      <c r="H130" s="256"/>
    </row>
    <row r="131" spans="1:8" s="5" customFormat="1">
      <c r="A131" s="132" t="s">
        <v>334</v>
      </c>
      <c r="B131" s="133">
        <v>5020</v>
      </c>
      <c r="C131" s="176">
        <f>(C66/C142)*100</f>
        <v>36.274946284431195</v>
      </c>
      <c r="D131" s="176">
        <f>(D66/D142)*100</f>
        <v>24.399541664437109</v>
      </c>
      <c r="E131" s="176">
        <f>(E66/E142)*100</f>
        <v>37.336979246172127</v>
      </c>
      <c r="F131" s="255" t="s">
        <v>384</v>
      </c>
      <c r="G131" s="124"/>
      <c r="H131" s="256"/>
    </row>
    <row r="132" spans="1:8" s="5" customFormat="1">
      <c r="A132" s="87" t="s">
        <v>335</v>
      </c>
      <c r="B132" s="6">
        <v>5030</v>
      </c>
      <c r="C132" s="123">
        <f>(C66/C148)*100</f>
        <v>40.174417856821293</v>
      </c>
      <c r="D132" s="123">
        <f>(D66/D148)*100</f>
        <v>26.99448621349234</v>
      </c>
      <c r="E132" s="123">
        <f>(E66/E148)*100</f>
        <v>40.332664181244624</v>
      </c>
      <c r="F132" s="255" t="s">
        <v>384</v>
      </c>
      <c r="G132" s="124"/>
      <c r="H132" s="256"/>
    </row>
    <row r="133" spans="1:8" s="5" customFormat="1">
      <c r="A133" s="134" t="s">
        <v>158</v>
      </c>
      <c r="B133" s="135">
        <v>5110</v>
      </c>
      <c r="C133" s="177">
        <f>C148/C145</f>
        <v>9.3025287172941926</v>
      </c>
      <c r="D133" s="177">
        <f>D148/D145</f>
        <v>9.4027217935429377</v>
      </c>
      <c r="E133" s="177">
        <f>E148/E145</f>
        <v>12.463586810830131</v>
      </c>
      <c r="F133" s="255" t="s">
        <v>384</v>
      </c>
      <c r="G133" s="124"/>
      <c r="H133" s="256"/>
    </row>
    <row r="134" spans="1:8" s="5" customFormat="1" ht="21.75" customHeight="1" thickBot="1">
      <c r="A134" s="184" t="s">
        <v>336</v>
      </c>
      <c r="B134" s="185">
        <v>5220</v>
      </c>
      <c r="C134" s="186">
        <f>C139/C138</f>
        <v>0.63331567494014329</v>
      </c>
      <c r="D134" s="186">
        <f>D139/D138</f>
        <v>0.64989666719657846</v>
      </c>
      <c r="E134" s="186">
        <f>E139/E138</f>
        <v>0.5717647268944146</v>
      </c>
      <c r="F134" s="255" t="s">
        <v>384</v>
      </c>
      <c r="G134" s="254"/>
      <c r="H134" s="258"/>
    </row>
    <row r="135" spans="1:8" s="5" customFormat="1" ht="19.5" thickBot="1">
      <c r="A135" s="298" t="s">
        <v>303</v>
      </c>
      <c r="B135" s="299"/>
      <c r="C135" s="299"/>
      <c r="D135" s="299"/>
      <c r="E135" s="299"/>
      <c r="F135" s="299"/>
      <c r="G135" s="299"/>
      <c r="H135" s="300"/>
    </row>
    <row r="136" spans="1:8" s="5" customFormat="1" ht="20.100000000000001" customHeight="1">
      <c r="A136" s="132" t="s">
        <v>326</v>
      </c>
      <c r="B136" s="133">
        <v>6000</v>
      </c>
      <c r="C136" s="187">
        <v>344287</v>
      </c>
      <c r="D136" s="187">
        <v>363295</v>
      </c>
      <c r="E136" s="187">
        <v>478898</v>
      </c>
      <c r="F136" s="255" t="s">
        <v>384</v>
      </c>
      <c r="G136" s="111">
        <f>D136-C136</f>
        <v>19008</v>
      </c>
      <c r="H136" s="169">
        <f>(D136/C136)*100</f>
        <v>105.52097523287259</v>
      </c>
    </row>
    <row r="137" spans="1:8" s="5" customFormat="1" ht="20.100000000000001" customHeight="1">
      <c r="A137" s="132" t="s">
        <v>327</v>
      </c>
      <c r="B137" s="133">
        <v>6001</v>
      </c>
      <c r="C137" s="160">
        <f>C138-C139</f>
        <v>282410</v>
      </c>
      <c r="D137" s="160">
        <f>D138-D139</f>
        <v>273082</v>
      </c>
      <c r="E137" s="160">
        <f>E138-E139</f>
        <v>383632</v>
      </c>
      <c r="F137" s="255" t="s">
        <v>384</v>
      </c>
      <c r="G137" s="111">
        <f t="shared" ref="G137:G148" si="7">D137-C137</f>
        <v>-9328</v>
      </c>
      <c r="H137" s="169">
        <f t="shared" ref="H137:H148" si="8">(D137/C137)*100</f>
        <v>96.697000814418757</v>
      </c>
    </row>
    <row r="138" spans="1:8" s="5" customFormat="1" ht="20.100000000000001" customHeight="1">
      <c r="A138" s="132" t="s">
        <v>328</v>
      </c>
      <c r="B138" s="133">
        <v>6002</v>
      </c>
      <c r="C138" s="187">
        <v>770172</v>
      </c>
      <c r="D138" s="187">
        <v>780004</v>
      </c>
      <c r="E138" s="187">
        <v>895844</v>
      </c>
      <c r="F138" s="255" t="s">
        <v>384</v>
      </c>
      <c r="G138" s="111">
        <f>D138-C138</f>
        <v>9832</v>
      </c>
      <c r="H138" s="169">
        <f>(D138/C138)*100</f>
        <v>101.27659795474257</v>
      </c>
    </row>
    <row r="139" spans="1:8" s="5" customFormat="1" ht="20.100000000000001" customHeight="1">
      <c r="A139" s="132" t="s">
        <v>329</v>
      </c>
      <c r="B139" s="133">
        <v>6003</v>
      </c>
      <c r="C139" s="187">
        <v>487762</v>
      </c>
      <c r="D139" s="187">
        <v>506922</v>
      </c>
      <c r="E139" s="187">
        <v>512212</v>
      </c>
      <c r="F139" s="255" t="s">
        <v>384</v>
      </c>
      <c r="G139" s="111">
        <f t="shared" si="7"/>
        <v>19160</v>
      </c>
      <c r="H139" s="169">
        <f t="shared" si="8"/>
        <v>103.92814528397045</v>
      </c>
    </row>
    <row r="140" spans="1:8" s="5" customFormat="1" ht="20.100000000000001" customHeight="1">
      <c r="A140" s="87" t="s">
        <v>330</v>
      </c>
      <c r="B140" s="6">
        <v>6010</v>
      </c>
      <c r="C140" s="187">
        <v>172323</v>
      </c>
      <c r="D140" s="187">
        <v>178666</v>
      </c>
      <c r="E140" s="187">
        <v>123786</v>
      </c>
      <c r="F140" s="255" t="s">
        <v>384</v>
      </c>
      <c r="G140" s="111">
        <f t="shared" ref="G140" si="9">D140-C140</f>
        <v>6343</v>
      </c>
      <c r="H140" s="169">
        <f t="shared" ref="H140" si="10">(D140/C140)*100</f>
        <v>103.68087835053939</v>
      </c>
    </row>
    <row r="141" spans="1:8" s="5" customFormat="1">
      <c r="A141" s="87" t="s">
        <v>331</v>
      </c>
      <c r="B141" s="6">
        <v>6011</v>
      </c>
      <c r="C141" s="187">
        <v>129671</v>
      </c>
      <c r="D141" s="187">
        <v>87146</v>
      </c>
      <c r="E141" s="187">
        <v>34637</v>
      </c>
      <c r="F141" s="255" t="s">
        <v>384</v>
      </c>
      <c r="G141" s="111">
        <f t="shared" si="7"/>
        <v>-42525</v>
      </c>
      <c r="H141" s="169">
        <f t="shared" si="8"/>
        <v>67.205466141234353</v>
      </c>
    </row>
    <row r="142" spans="1:8" s="5" customFormat="1" ht="20.100000000000001" customHeight="1">
      <c r="A142" s="86" t="s">
        <v>187</v>
      </c>
      <c r="B142" s="6">
        <v>6020</v>
      </c>
      <c r="C142" s="189">
        <v>516610</v>
      </c>
      <c r="D142" s="189">
        <f>D136+D140</f>
        <v>541961</v>
      </c>
      <c r="E142" s="189">
        <f>E136+E140</f>
        <v>602684</v>
      </c>
      <c r="F142" s="255" t="s">
        <v>384</v>
      </c>
      <c r="G142" s="121">
        <f t="shared" si="7"/>
        <v>25351</v>
      </c>
      <c r="H142" s="170">
        <f t="shared" si="8"/>
        <v>104.90718336849849</v>
      </c>
    </row>
    <row r="143" spans="1:8" s="5" customFormat="1" ht="20.100000000000001" customHeight="1">
      <c r="A143" s="87" t="s">
        <v>127</v>
      </c>
      <c r="B143" s="6">
        <v>6030</v>
      </c>
      <c r="C143" s="187">
        <v>0</v>
      </c>
      <c r="D143" s="187">
        <v>0</v>
      </c>
      <c r="E143" s="187">
        <v>0</v>
      </c>
      <c r="F143" s="255" t="s">
        <v>384</v>
      </c>
      <c r="G143" s="111">
        <f t="shared" si="7"/>
        <v>0</v>
      </c>
      <c r="H143" s="226" t="e">
        <f t="shared" si="8"/>
        <v>#DIV/0!</v>
      </c>
    </row>
    <row r="144" spans="1:8" s="5" customFormat="1" ht="20.100000000000001" customHeight="1">
      <c r="A144" s="87" t="s">
        <v>128</v>
      </c>
      <c r="B144" s="6">
        <v>6040</v>
      </c>
      <c r="C144" s="187">
        <v>50144</v>
      </c>
      <c r="D144" s="187">
        <v>52098</v>
      </c>
      <c r="E144" s="187">
        <v>44764</v>
      </c>
      <c r="F144" s="255" t="s">
        <v>384</v>
      </c>
      <c r="G144" s="111">
        <f t="shared" si="7"/>
        <v>1954</v>
      </c>
      <c r="H144" s="169">
        <f t="shared" si="8"/>
        <v>103.89677728142948</v>
      </c>
    </row>
    <row r="145" spans="1:8" s="5" customFormat="1" ht="20.100000000000001" customHeight="1">
      <c r="A145" s="86" t="s">
        <v>188</v>
      </c>
      <c r="B145" s="6">
        <v>6050</v>
      </c>
      <c r="C145" s="164">
        <f>SUM(C143:C144)</f>
        <v>50144</v>
      </c>
      <c r="D145" s="164">
        <f>SUM(D143:D144)</f>
        <v>52098</v>
      </c>
      <c r="E145" s="164">
        <f>SUM(E143:E144)</f>
        <v>44764</v>
      </c>
      <c r="F145" s="255" t="s">
        <v>384</v>
      </c>
      <c r="G145" s="121">
        <f t="shared" si="7"/>
        <v>1954</v>
      </c>
      <c r="H145" s="170">
        <f t="shared" si="8"/>
        <v>103.89677728142948</v>
      </c>
    </row>
    <row r="146" spans="1:8" s="5" customFormat="1" ht="20.100000000000001" customHeight="1">
      <c r="A146" s="87" t="s">
        <v>392</v>
      </c>
      <c r="B146" s="6">
        <v>6060</v>
      </c>
      <c r="C146" s="187"/>
      <c r="D146" s="187"/>
      <c r="E146" s="187">
        <v>0</v>
      </c>
      <c r="F146" s="255" t="s">
        <v>384</v>
      </c>
      <c r="G146" s="111">
        <f t="shared" si="7"/>
        <v>0</v>
      </c>
      <c r="H146" s="226" t="e">
        <f>(D146/C146)*100</f>
        <v>#DIV/0!</v>
      </c>
    </row>
    <row r="147" spans="1:8" s="5" customFormat="1">
      <c r="A147" s="87" t="s">
        <v>393</v>
      </c>
      <c r="B147" s="6">
        <v>6070</v>
      </c>
      <c r="C147" s="187"/>
      <c r="D147" s="187"/>
      <c r="E147" s="187">
        <v>0</v>
      </c>
      <c r="F147" s="255" t="s">
        <v>384</v>
      </c>
      <c r="G147" s="111">
        <f t="shared" si="7"/>
        <v>0</v>
      </c>
      <c r="H147" s="226" t="e">
        <f t="shared" si="8"/>
        <v>#DIV/0!</v>
      </c>
    </row>
    <row r="148" spans="1:8" s="5" customFormat="1" ht="20.100000000000001" customHeight="1" thickBot="1">
      <c r="A148" s="86" t="s">
        <v>120</v>
      </c>
      <c r="B148" s="6">
        <v>6080</v>
      </c>
      <c r="C148" s="192">
        <f t="shared" ref="C148:D148" si="11">C142-C145</f>
        <v>466466</v>
      </c>
      <c r="D148" s="192">
        <f t="shared" si="11"/>
        <v>489863</v>
      </c>
      <c r="E148" s="192">
        <f>E142-E145</f>
        <v>557920</v>
      </c>
      <c r="F148" s="255" t="s">
        <v>384</v>
      </c>
      <c r="G148" s="121">
        <f t="shared" si="7"/>
        <v>23397</v>
      </c>
      <c r="H148" s="170">
        <f t="shared" si="8"/>
        <v>105.01579965099279</v>
      </c>
    </row>
    <row r="149" spans="1:8" s="5" customFormat="1" ht="19.5" thickBot="1">
      <c r="A149" s="307" t="s">
        <v>304</v>
      </c>
      <c r="B149" s="308"/>
      <c r="C149" s="308"/>
      <c r="D149" s="308"/>
      <c r="E149" s="308"/>
      <c r="F149" s="308"/>
      <c r="G149" s="308"/>
      <c r="H149" s="309"/>
    </row>
    <row r="150" spans="1:8" s="5" customFormat="1" ht="20.100000000000001" customHeight="1">
      <c r="A150" s="127" t="s">
        <v>360</v>
      </c>
      <c r="B150" s="136" t="s">
        <v>305</v>
      </c>
      <c r="C150" s="130">
        <f>SUM(C151:C153)</f>
        <v>0</v>
      </c>
      <c r="D150" s="130">
        <f>SUM(D151:D153)</f>
        <v>0</v>
      </c>
      <c r="E150" s="130">
        <f>SUM(E151:E153)</f>
        <v>0</v>
      </c>
      <c r="F150" s="130">
        <f>SUM(F151:F153)</f>
        <v>0</v>
      </c>
      <c r="G150" s="141">
        <f t="shared" ref="G150:G157" si="12">F150-E150</f>
        <v>0</v>
      </c>
      <c r="H150" s="227" t="e">
        <f t="shared" ref="H150:H159" si="13">(F150/E150)*100</f>
        <v>#DIV/0!</v>
      </c>
    </row>
    <row r="151" spans="1:8" s="5" customFormat="1" ht="20.100000000000001" customHeight="1">
      <c r="A151" s="87" t="s">
        <v>394</v>
      </c>
      <c r="B151" s="137" t="s">
        <v>307</v>
      </c>
      <c r="C151" s="190"/>
      <c r="D151" s="190"/>
      <c r="E151" s="119">
        <f>'6.1. Інша інфо_1'!F66</f>
        <v>0</v>
      </c>
      <c r="F151" s="119">
        <f>'6.1. Інша інфо_1'!H66</f>
        <v>0</v>
      </c>
      <c r="G151" s="111">
        <f t="shared" si="12"/>
        <v>0</v>
      </c>
      <c r="H151" s="226" t="e">
        <f t="shared" si="13"/>
        <v>#DIV/0!</v>
      </c>
    </row>
    <row r="152" spans="1:8" s="5" customFormat="1" ht="20.100000000000001" customHeight="1">
      <c r="A152" s="87" t="s">
        <v>395</v>
      </c>
      <c r="B152" s="137" t="s">
        <v>308</v>
      </c>
      <c r="C152" s="190"/>
      <c r="D152" s="190"/>
      <c r="E152" s="119">
        <f>'6.1. Інша інфо_1'!F69</f>
        <v>0</v>
      </c>
      <c r="F152" s="119">
        <f>'6.1. Інша інфо_1'!H69</f>
        <v>0</v>
      </c>
      <c r="G152" s="111">
        <f t="shared" si="12"/>
        <v>0</v>
      </c>
      <c r="H152" s="226" t="e">
        <f t="shared" si="13"/>
        <v>#DIV/0!</v>
      </c>
    </row>
    <row r="153" spans="1:8" s="5" customFormat="1" ht="20.100000000000001" customHeight="1">
      <c r="A153" s="87" t="s">
        <v>396</v>
      </c>
      <c r="B153" s="137" t="s">
        <v>309</v>
      </c>
      <c r="C153" s="190"/>
      <c r="D153" s="190"/>
      <c r="E153" s="119">
        <f>'6.1. Інша інфо_1'!F72</f>
        <v>0</v>
      </c>
      <c r="F153" s="119">
        <f>'6.1. Інша інфо_1'!H72</f>
        <v>0</v>
      </c>
      <c r="G153" s="111">
        <f t="shared" si="12"/>
        <v>0</v>
      </c>
      <c r="H153" s="226" t="e">
        <f t="shared" si="13"/>
        <v>#DIV/0!</v>
      </c>
    </row>
    <row r="154" spans="1:8" s="5" customFormat="1" ht="20.100000000000001" customHeight="1">
      <c r="A154" s="86" t="s">
        <v>361</v>
      </c>
      <c r="B154" s="137" t="s">
        <v>306</v>
      </c>
      <c r="C154" s="120">
        <f>SUM(C155:C157)</f>
        <v>0</v>
      </c>
      <c r="D154" s="120">
        <f>SUM(D155:D157)</f>
        <v>0</v>
      </c>
      <c r="E154" s="120">
        <f>SUM(E155:E157)</f>
        <v>0</v>
      </c>
      <c r="F154" s="120">
        <f>SUM(F155:F157)</f>
        <v>0</v>
      </c>
      <c r="G154" s="121">
        <f t="shared" si="12"/>
        <v>0</v>
      </c>
      <c r="H154" s="227" t="e">
        <f t="shared" si="13"/>
        <v>#DIV/0!</v>
      </c>
    </row>
    <row r="155" spans="1:8" s="5" customFormat="1" ht="20.100000000000001" customHeight="1">
      <c r="A155" s="87" t="s">
        <v>394</v>
      </c>
      <c r="B155" s="137" t="s">
        <v>310</v>
      </c>
      <c r="C155" s="190"/>
      <c r="D155" s="190"/>
      <c r="E155" s="119">
        <f>'6.1. Інша інфо_1'!J66</f>
        <v>0</v>
      </c>
      <c r="F155" s="119">
        <f>'6.1. Інша інфо_1'!L66</f>
        <v>0</v>
      </c>
      <c r="G155" s="111">
        <f t="shared" si="12"/>
        <v>0</v>
      </c>
      <c r="H155" s="226" t="e">
        <f t="shared" si="13"/>
        <v>#DIV/0!</v>
      </c>
    </row>
    <row r="156" spans="1:8" s="5" customFormat="1" ht="20.100000000000001" customHeight="1">
      <c r="A156" s="87" t="s">
        <v>395</v>
      </c>
      <c r="B156" s="137" t="s">
        <v>311</v>
      </c>
      <c r="C156" s="190"/>
      <c r="D156" s="190"/>
      <c r="E156" s="119">
        <f>'6.1. Інша інфо_1'!J69</f>
        <v>0</v>
      </c>
      <c r="F156" s="119">
        <f>'6.1. Інша інфо_1'!L69</f>
        <v>0</v>
      </c>
      <c r="G156" s="111">
        <f t="shared" si="12"/>
        <v>0</v>
      </c>
      <c r="H156" s="226" t="e">
        <f t="shared" si="13"/>
        <v>#DIV/0!</v>
      </c>
    </row>
    <row r="157" spans="1:8" s="5" customFormat="1" ht="20.100000000000001" customHeight="1" thickBot="1">
      <c r="A157" s="134" t="s">
        <v>396</v>
      </c>
      <c r="B157" s="138" t="s">
        <v>312</v>
      </c>
      <c r="C157" s="190"/>
      <c r="D157" s="190"/>
      <c r="E157" s="119">
        <f>'6.1. Інша інфо_1'!J72</f>
        <v>0</v>
      </c>
      <c r="F157" s="119">
        <f>'6.1. Інша інфо_1'!L72</f>
        <v>0</v>
      </c>
      <c r="G157" s="111">
        <f t="shared" si="12"/>
        <v>0</v>
      </c>
      <c r="H157" s="226" t="e">
        <f t="shared" si="13"/>
        <v>#DIV/0!</v>
      </c>
    </row>
    <row r="158" spans="1:8" s="5" customFormat="1" ht="19.5" thickBot="1">
      <c r="A158" s="298" t="s">
        <v>313</v>
      </c>
      <c r="B158" s="299"/>
      <c r="C158" s="299"/>
      <c r="D158" s="299"/>
      <c r="E158" s="299"/>
      <c r="F158" s="299"/>
      <c r="G158" s="299"/>
      <c r="H158" s="300"/>
    </row>
    <row r="159" spans="1:8" s="5" customFormat="1" ht="60.75" customHeight="1">
      <c r="A159" s="86" t="s">
        <v>343</v>
      </c>
      <c r="B159" s="137" t="s">
        <v>314</v>
      </c>
      <c r="C159" s="120">
        <f>SUM(C160:C162)</f>
        <v>690</v>
      </c>
      <c r="D159" s="88" t="s">
        <v>384</v>
      </c>
      <c r="E159" s="120">
        <f>SUM(E160:E162)</f>
        <v>730</v>
      </c>
      <c r="F159" s="120">
        <f>SUM(F160:F162)</f>
        <v>710</v>
      </c>
      <c r="G159" s="121">
        <f>F159-E159</f>
        <v>-20</v>
      </c>
      <c r="H159" s="170">
        <f t="shared" si="13"/>
        <v>97.260273972602747</v>
      </c>
    </row>
    <row r="160" spans="1:8" s="5" customFormat="1">
      <c r="A160" s="8" t="s">
        <v>200</v>
      </c>
      <c r="B160" s="137" t="s">
        <v>315</v>
      </c>
      <c r="C160" s="111">
        <f>'6.1. Інша інфо_1'!C12:E12</f>
        <v>1</v>
      </c>
      <c r="D160" s="88" t="s">
        <v>384</v>
      </c>
      <c r="E160" s="111">
        <f>'6.1. Інша інфо_1'!F12</f>
        <v>1</v>
      </c>
      <c r="F160" s="111">
        <f>'6.1. Інша інфо_1'!I12</f>
        <v>1</v>
      </c>
      <c r="G160" s="111">
        <f>F160-E160</f>
        <v>0</v>
      </c>
      <c r="H160" s="169">
        <f>(F160/E160)*100</f>
        <v>100</v>
      </c>
    </row>
    <row r="161" spans="1:9" s="5" customFormat="1">
      <c r="A161" s="8" t="s">
        <v>199</v>
      </c>
      <c r="B161" s="137" t="s">
        <v>316</v>
      </c>
      <c r="C161" s="111">
        <f>'6.1. Інша інфо_1'!C13</f>
        <v>27</v>
      </c>
      <c r="D161" s="88" t="s">
        <v>384</v>
      </c>
      <c r="E161" s="111">
        <f>'6.1. Інша інфо_1'!F13</f>
        <v>30</v>
      </c>
      <c r="F161" s="111">
        <f>'6.1. Інша інфо_1'!I13</f>
        <v>27</v>
      </c>
      <c r="G161" s="111">
        <f t="shared" ref="G161:G167" si="14">F161-E161</f>
        <v>-3</v>
      </c>
      <c r="H161" s="169">
        <f t="shared" ref="H161:H167" si="15">(F161/E161)*100</f>
        <v>90</v>
      </c>
    </row>
    <row r="162" spans="1:9" s="5" customFormat="1">
      <c r="A162" s="8" t="s">
        <v>201</v>
      </c>
      <c r="B162" s="137" t="s">
        <v>317</v>
      </c>
      <c r="C162" s="111">
        <f>'6.1. Інша інфо_1'!C14</f>
        <v>662</v>
      </c>
      <c r="D162" s="88" t="s">
        <v>384</v>
      </c>
      <c r="E162" s="111">
        <f>'6.1. Інша інфо_1'!F14</f>
        <v>699</v>
      </c>
      <c r="F162" s="111">
        <f>'6.1. Інша інфо_1'!I14</f>
        <v>682</v>
      </c>
      <c r="G162" s="111">
        <f t="shared" si="14"/>
        <v>-17</v>
      </c>
      <c r="H162" s="169">
        <f t="shared" si="15"/>
        <v>97.567954220314732</v>
      </c>
    </row>
    <row r="163" spans="1:9" s="5" customFormat="1" ht="20.100000000000001" customHeight="1">
      <c r="A163" s="86" t="s">
        <v>5</v>
      </c>
      <c r="B163" s="137" t="s">
        <v>318</v>
      </c>
      <c r="C163" s="120">
        <f>C76</f>
        <v>89952</v>
      </c>
      <c r="D163" s="88" t="s">
        <v>384</v>
      </c>
      <c r="E163" s="120">
        <f>E76</f>
        <v>102620</v>
      </c>
      <c r="F163" s="120">
        <f>F76</f>
        <v>102335</v>
      </c>
      <c r="G163" s="121">
        <f t="shared" si="14"/>
        <v>-285</v>
      </c>
      <c r="H163" s="170">
        <f t="shared" si="15"/>
        <v>99.722276359384125</v>
      </c>
    </row>
    <row r="164" spans="1:9" s="5" customFormat="1" ht="37.5">
      <c r="A164" s="86" t="s">
        <v>248</v>
      </c>
      <c r="B164" s="137" t="s">
        <v>319</v>
      </c>
      <c r="C164" s="178">
        <f>'6.1. Інша інфо_1'!C23:E23</f>
        <v>10863.76811594203</v>
      </c>
      <c r="D164" s="88" t="s">
        <v>384</v>
      </c>
      <c r="E164" s="178">
        <f>'6.1. Інша інфо_1'!F23</f>
        <v>11714.611872146121</v>
      </c>
      <c r="F164" s="178">
        <f>'6.1. Інша інфо_1'!I23</f>
        <v>12011.150234741785</v>
      </c>
      <c r="G164" s="121">
        <f t="shared" si="14"/>
        <v>296.53836259566378</v>
      </c>
      <c r="H164" s="170">
        <f t="shared" si="15"/>
        <v>102.53135456669071</v>
      </c>
    </row>
    <row r="165" spans="1:9" s="5" customFormat="1" ht="20.100000000000001" customHeight="1">
      <c r="A165" s="8" t="s">
        <v>200</v>
      </c>
      <c r="B165" s="137" t="s">
        <v>320</v>
      </c>
      <c r="C165" s="124">
        <f>'6.1. Інша інфо_1'!C24:E24</f>
        <v>21916.666666666668</v>
      </c>
      <c r="D165" s="88" t="s">
        <v>384</v>
      </c>
      <c r="E165" s="158">
        <f>'6.1. Інша інфо_1'!F24</f>
        <v>124000</v>
      </c>
      <c r="F165" s="158">
        <f>'6.1. Інша інфо_1'!I24</f>
        <v>35750</v>
      </c>
      <c r="G165" s="111">
        <f t="shared" si="14"/>
        <v>-88250</v>
      </c>
      <c r="H165" s="169">
        <f t="shared" si="15"/>
        <v>28.830645161290324</v>
      </c>
    </row>
    <row r="166" spans="1:9" s="5" customFormat="1" ht="20.100000000000001" customHeight="1">
      <c r="A166" s="8" t="s">
        <v>199</v>
      </c>
      <c r="B166" s="137" t="s">
        <v>321</v>
      </c>
      <c r="C166" s="124">
        <f>'6.1. Інша інфо_1'!C25:E25</f>
        <v>14790.123456790125</v>
      </c>
      <c r="D166" s="88" t="s">
        <v>384</v>
      </c>
      <c r="E166" s="158">
        <f>'6.1. Інша інфо_1'!F25</f>
        <v>18897.222222222223</v>
      </c>
      <c r="F166" s="158">
        <f>'6.1. Інша інфо_1'!I25</f>
        <v>21574.074074074077</v>
      </c>
      <c r="G166" s="111">
        <f t="shared" si="14"/>
        <v>2676.851851851854</v>
      </c>
      <c r="H166" s="169">
        <f t="shared" si="15"/>
        <v>114.16531922191191</v>
      </c>
    </row>
    <row r="167" spans="1:9" s="5" customFormat="1" ht="20.100000000000001" customHeight="1">
      <c r="A167" s="8" t="s">
        <v>201</v>
      </c>
      <c r="B167" s="137" t="s">
        <v>322</v>
      </c>
      <c r="C167" s="124">
        <f>'6.1. Інша інфо_1'!C26:E26</f>
        <v>10686.933534743202</v>
      </c>
      <c r="D167" s="88" t="s">
        <v>384</v>
      </c>
      <c r="E167" s="158">
        <f>'6.1. Інша інфо_1'!F26</f>
        <v>11245.708154506437</v>
      </c>
      <c r="F167" s="158">
        <f>'6.1. Інша інфо_1'!I26</f>
        <v>11597.751710654939</v>
      </c>
      <c r="G167" s="111">
        <f t="shared" si="14"/>
        <v>352.04355614850101</v>
      </c>
      <c r="H167" s="169">
        <f t="shared" si="15"/>
        <v>103.13047032087017</v>
      </c>
    </row>
    <row r="168" spans="1:9" s="5" customFormat="1" ht="20.100000000000001" customHeight="1">
      <c r="A168" s="28"/>
      <c r="B168" s="165"/>
      <c r="C168" s="166"/>
      <c r="D168" s="166"/>
      <c r="E168" s="167"/>
      <c r="F168" s="167"/>
      <c r="G168" s="167"/>
      <c r="H168" s="168"/>
    </row>
    <row r="169" spans="1:9" s="5" customFormat="1" ht="20.100000000000001" customHeight="1">
      <c r="A169" s="28"/>
      <c r="B169" s="165"/>
      <c r="C169" s="166"/>
      <c r="D169" s="166"/>
      <c r="E169" s="167"/>
      <c r="F169" s="167"/>
      <c r="G169" s="167"/>
      <c r="H169" s="168"/>
    </row>
    <row r="170" spans="1:9">
      <c r="A170" s="68"/>
    </row>
    <row r="171" spans="1:9">
      <c r="A171" s="59" t="s">
        <v>610</v>
      </c>
      <c r="B171" s="1"/>
      <c r="C171" s="311" t="s">
        <v>94</v>
      </c>
      <c r="D171" s="312"/>
      <c r="E171" s="312"/>
      <c r="F171" s="312"/>
      <c r="G171" s="289" t="s">
        <v>651</v>
      </c>
      <c r="H171" s="289"/>
    </row>
    <row r="172" spans="1:9" s="2" customFormat="1" ht="20.100000000000001" customHeight="1">
      <c r="A172" s="76" t="s">
        <v>640</v>
      </c>
      <c r="B172" s="3"/>
      <c r="C172" s="289" t="s">
        <v>72</v>
      </c>
      <c r="D172" s="289"/>
      <c r="E172" s="289"/>
      <c r="F172" s="289"/>
      <c r="G172" s="310" t="s">
        <v>90</v>
      </c>
      <c r="H172" s="310"/>
      <c r="I172" s="4"/>
    </row>
    <row r="173" spans="1:9">
      <c r="A173" s="68"/>
    </row>
    <row r="174" spans="1:9">
      <c r="A174" s="68"/>
    </row>
    <row r="175" spans="1:9">
      <c r="A175" s="68"/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</sheetData>
  <mergeCells count="42">
    <mergeCell ref="A149:H149"/>
    <mergeCell ref="G172:H172"/>
    <mergeCell ref="G171:H171"/>
    <mergeCell ref="C171:F171"/>
    <mergeCell ref="C172:F172"/>
    <mergeCell ref="A158:H158"/>
    <mergeCell ref="A129:H129"/>
    <mergeCell ref="A135:H135"/>
    <mergeCell ref="A94:H94"/>
    <mergeCell ref="A82:H82"/>
    <mergeCell ref="A33:H33"/>
    <mergeCell ref="A108:H108"/>
    <mergeCell ref="A116:H116"/>
    <mergeCell ref="A81:H81"/>
    <mergeCell ref="A26:H26"/>
    <mergeCell ref="A28:H28"/>
    <mergeCell ref="B30:B31"/>
    <mergeCell ref="A25:H25"/>
    <mergeCell ref="B17:E17"/>
    <mergeCell ref="A23:H23"/>
    <mergeCell ref="F17:G17"/>
    <mergeCell ref="B19:F19"/>
    <mergeCell ref="B20:F20"/>
    <mergeCell ref="B21:F21"/>
    <mergeCell ref="A24:H24"/>
    <mergeCell ref="A30:A31"/>
    <mergeCell ref="C30:D30"/>
    <mergeCell ref="E30:H30"/>
    <mergeCell ref="F1:H1"/>
    <mergeCell ref="F2:H2"/>
    <mergeCell ref="F3:H3"/>
    <mergeCell ref="F4:H4"/>
    <mergeCell ref="B13:F13"/>
    <mergeCell ref="B9:E9"/>
    <mergeCell ref="B10:F10"/>
    <mergeCell ref="B11:F11"/>
    <mergeCell ref="B12:F12"/>
    <mergeCell ref="B14:F14"/>
    <mergeCell ref="B15:F15"/>
    <mergeCell ref="B18:F18"/>
    <mergeCell ref="F16:G16"/>
    <mergeCell ref="B16:E16"/>
  </mergeCells>
  <phoneticPr fontId="3" type="noConversion"/>
  <pageMargins left="0.51181102362204722" right="0.27559055118110237" top="0.56999999999999995" bottom="0.35433070866141736" header="0.31496062992125984" footer="0.19685039370078741"/>
  <pageSetup paperSize="9" scale="47" orientation="landscape" verticalDpi="300" r:id="rId1"/>
  <headerFooter alignWithMargins="0"/>
  <rowBreaks count="3" manualBreakCount="3">
    <brk id="52" max="7" man="1"/>
    <brk id="93" max="7" man="1"/>
    <brk id="134" max="7" man="1"/>
  </rowBreaks>
  <ignoredErrors>
    <ignoredError sqref="H38:H42 C133:D133 H34:H36 G109 H53 G98 H61:H80 C130:D130 H159 G51 H85:H86 H95:H107 H109:H115 H117:H128 C164:C167 H150:H157 H37 H48:H49 G38:G42 H43:H47 H51 G48:G49 H50 H54:H60 C51:F51 C52 D52:F52 H52 G52 H83:H84 H87:H92 G85:G86 H93 G87:G92 G111:G115 C131:D131 G54:G60 C132:D132 G68 H136:H137 C134:D134 E132 E131 E133 E134 E130 H164:H167 F164:G167 H160:H163 H139 H141:H145 H147:H148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78"/>
  <sheetViews>
    <sheetView view="pageBreakPreview" zoomScale="80" zoomScaleNormal="70" zoomScaleSheetLayoutView="80" workbookViewId="0">
      <pane xSplit="2" ySplit="6" topLeftCell="C131" activePane="bottomRight" state="frozen"/>
      <selection activeCell="A67" sqref="A67"/>
      <selection pane="topRight" activeCell="A67" sqref="A67"/>
      <selection pane="bottomLeft" activeCell="A67" sqref="A67"/>
      <selection pane="bottomRight" activeCell="C141" sqref="C141:F147"/>
    </sheetView>
  </sheetViews>
  <sheetFormatPr defaultRowHeight="18.75"/>
  <cols>
    <col min="1" max="1" width="66.42578125" style="3" customWidth="1"/>
    <col min="2" max="2" width="13.42578125" style="25" bestFit="1" customWidth="1"/>
    <col min="3" max="3" width="21.28515625" style="25" customWidth="1"/>
    <col min="4" max="4" width="21.5703125" style="25" customWidth="1"/>
    <col min="5" max="5" width="20.5703125" style="25" customWidth="1"/>
    <col min="6" max="6" width="20.85546875" style="25" customWidth="1"/>
    <col min="7" max="8" width="18.7109375" style="25" customWidth="1"/>
    <col min="9" max="9" width="50.5703125" style="25" customWidth="1"/>
    <col min="10" max="16384" width="9.140625" style="3"/>
  </cols>
  <sheetData>
    <row r="1" spans="1:9">
      <c r="A1" s="313" t="s">
        <v>88</v>
      </c>
      <c r="B1" s="313"/>
      <c r="C1" s="313"/>
      <c r="D1" s="313"/>
      <c r="E1" s="313"/>
      <c r="F1" s="313"/>
      <c r="G1" s="313"/>
      <c r="H1" s="313"/>
      <c r="I1" s="313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93" t="s">
        <v>196</v>
      </c>
      <c r="B3" s="291" t="s">
        <v>18</v>
      </c>
      <c r="C3" s="291" t="s">
        <v>344</v>
      </c>
      <c r="D3" s="291"/>
      <c r="E3" s="293" t="s">
        <v>381</v>
      </c>
      <c r="F3" s="293"/>
      <c r="G3" s="293"/>
      <c r="H3" s="293"/>
      <c r="I3" s="293"/>
    </row>
    <row r="4" spans="1:9" ht="37.5">
      <c r="A4" s="293"/>
      <c r="B4" s="291"/>
      <c r="C4" s="281" t="s">
        <v>183</v>
      </c>
      <c r="D4" s="7" t="s">
        <v>184</v>
      </c>
      <c r="E4" s="281" t="s">
        <v>185</v>
      </c>
      <c r="F4" s="7" t="s">
        <v>172</v>
      </c>
      <c r="G4" s="71" t="s">
        <v>191</v>
      </c>
      <c r="H4" s="71" t="s">
        <v>192</v>
      </c>
      <c r="I4" s="7" t="s">
        <v>190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17.25" customHeight="1">
      <c r="A6" s="314" t="s">
        <v>189</v>
      </c>
      <c r="B6" s="314"/>
      <c r="C6" s="314"/>
      <c r="D6" s="314"/>
      <c r="E6" s="314"/>
      <c r="F6" s="314"/>
      <c r="G6" s="314"/>
      <c r="H6" s="314"/>
      <c r="I6" s="314"/>
    </row>
    <row r="7" spans="1:9" s="5" customFormat="1" ht="37.5">
      <c r="A7" s="8" t="s">
        <v>145</v>
      </c>
      <c r="B7" s="9">
        <v>1000</v>
      </c>
      <c r="C7" s="223">
        <v>434874</v>
      </c>
      <c r="D7" s="223">
        <v>395260</v>
      </c>
      <c r="E7" s="223">
        <v>541184</v>
      </c>
      <c r="F7" s="223">
        <v>395260</v>
      </c>
      <c r="G7" s="111">
        <f>F7-E7</f>
        <v>-145924</v>
      </c>
      <c r="H7" s="159">
        <f>(F7/E7)*100</f>
        <v>73.036157757805114</v>
      </c>
      <c r="I7" s="93" t="s">
        <v>735</v>
      </c>
    </row>
    <row r="8" spans="1:9" ht="22.5" customHeight="1">
      <c r="A8" s="8" t="s">
        <v>129</v>
      </c>
      <c r="B8" s="9">
        <v>1010</v>
      </c>
      <c r="C8" s="160">
        <f>SUM(C9:C16)</f>
        <v>-199545</v>
      </c>
      <c r="D8" s="160">
        <f>SUM(D9:D16)</f>
        <v>-215659</v>
      </c>
      <c r="E8" s="160">
        <f>SUM(E9:E16)</f>
        <v>-242187</v>
      </c>
      <c r="F8" s="160">
        <f>SUM(F9:F16)</f>
        <v>-215659</v>
      </c>
      <c r="G8" s="111">
        <f>F8-E8</f>
        <v>26528</v>
      </c>
      <c r="H8" s="159">
        <f t="shared" ref="H8:H121" si="0">(F8/E8)*100</f>
        <v>89.046480612089013</v>
      </c>
      <c r="I8" s="93"/>
    </row>
    <row r="9" spans="1:9" s="2" customFormat="1" ht="37.5">
      <c r="A9" s="8" t="s">
        <v>397</v>
      </c>
      <c r="B9" s="7">
        <v>1011</v>
      </c>
      <c r="C9" s="111">
        <v>-11105</v>
      </c>
      <c r="D9" s="111">
        <v>-12452</v>
      </c>
      <c r="E9" s="111">
        <v>-11860</v>
      </c>
      <c r="F9" s="111">
        <v>-12452</v>
      </c>
      <c r="G9" s="111">
        <f t="shared" ref="G9:G92" si="1">F9-E9</f>
        <v>-592</v>
      </c>
      <c r="H9" s="159">
        <f t="shared" si="0"/>
        <v>104.99156829679595</v>
      </c>
      <c r="I9" s="252" t="s">
        <v>611</v>
      </c>
    </row>
    <row r="10" spans="1:9" s="2" customFormat="1" ht="39" customHeight="1">
      <c r="A10" s="8" t="s">
        <v>398</v>
      </c>
      <c r="B10" s="7">
        <v>1012</v>
      </c>
      <c r="C10" s="111">
        <v>-8332</v>
      </c>
      <c r="D10" s="111">
        <v>-7574</v>
      </c>
      <c r="E10" s="111">
        <v>-19392</v>
      </c>
      <c r="F10" s="111">
        <v>-7574</v>
      </c>
      <c r="G10" s="111">
        <f t="shared" si="1"/>
        <v>11818</v>
      </c>
      <c r="H10" s="159">
        <f t="shared" si="0"/>
        <v>39.057343234323433</v>
      </c>
      <c r="I10" s="283" t="s">
        <v>744</v>
      </c>
    </row>
    <row r="11" spans="1:9" s="2" customFormat="1" ht="41.25" customHeight="1">
      <c r="A11" s="8" t="s">
        <v>399</v>
      </c>
      <c r="B11" s="7">
        <v>1013</v>
      </c>
      <c r="C11" s="111">
        <v>-5976</v>
      </c>
      <c r="D11" s="111">
        <v>-7095</v>
      </c>
      <c r="E11" s="111">
        <v>-10230</v>
      </c>
      <c r="F11" s="111">
        <v>-7095</v>
      </c>
      <c r="G11" s="111">
        <f t="shared" si="1"/>
        <v>3135</v>
      </c>
      <c r="H11" s="159">
        <f t="shared" si="0"/>
        <v>69.354838709677423</v>
      </c>
      <c r="I11" s="92" t="s">
        <v>744</v>
      </c>
    </row>
    <row r="12" spans="1:9" s="2" customFormat="1">
      <c r="A12" s="8" t="s">
        <v>5</v>
      </c>
      <c r="B12" s="7">
        <v>1014</v>
      </c>
      <c r="C12" s="111">
        <v>-81138</v>
      </c>
      <c r="D12" s="111">
        <v>-91475</v>
      </c>
      <c r="E12" s="111">
        <v>-92174</v>
      </c>
      <c r="F12" s="111">
        <v>-91475</v>
      </c>
      <c r="G12" s="111">
        <f t="shared" si="1"/>
        <v>699</v>
      </c>
      <c r="H12" s="159">
        <f t="shared" si="0"/>
        <v>99.24165165881918</v>
      </c>
      <c r="I12" s="92"/>
    </row>
    <row r="13" spans="1:9" s="2" customFormat="1">
      <c r="A13" s="8" t="s">
        <v>6</v>
      </c>
      <c r="B13" s="7">
        <v>1015</v>
      </c>
      <c r="C13" s="111">
        <v>-28757</v>
      </c>
      <c r="D13" s="111">
        <v>-19911</v>
      </c>
      <c r="E13" s="111">
        <v>-23569</v>
      </c>
      <c r="F13" s="111">
        <v>-19911</v>
      </c>
      <c r="G13" s="111">
        <f t="shared" si="1"/>
        <v>3658</v>
      </c>
      <c r="H13" s="159">
        <f t="shared" si="0"/>
        <v>84.479613051041625</v>
      </c>
      <c r="I13" s="92"/>
    </row>
    <row r="14" spans="1:9" s="2" customFormat="1" ht="78.75" customHeight="1">
      <c r="A14" s="8" t="s">
        <v>400</v>
      </c>
      <c r="B14" s="7">
        <v>1016</v>
      </c>
      <c r="C14" s="111">
        <v>-7827</v>
      </c>
      <c r="D14" s="111">
        <v>-9695</v>
      </c>
      <c r="E14" s="111">
        <v>-3120</v>
      </c>
      <c r="F14" s="111">
        <v>-9695</v>
      </c>
      <c r="G14" s="111">
        <f t="shared" si="1"/>
        <v>-6575</v>
      </c>
      <c r="H14" s="159">
        <f t="shared" si="0"/>
        <v>310.73717948717945</v>
      </c>
      <c r="I14" s="92" t="s">
        <v>736</v>
      </c>
    </row>
    <row r="15" spans="1:9" s="2" customFormat="1" ht="37.5">
      <c r="A15" s="8" t="s">
        <v>401</v>
      </c>
      <c r="B15" s="7">
        <v>1017</v>
      </c>
      <c r="C15" s="111">
        <v>-23122</v>
      </c>
      <c r="D15" s="111">
        <v>-27043</v>
      </c>
      <c r="E15" s="111">
        <v>-31807</v>
      </c>
      <c r="F15" s="111">
        <v>-27043</v>
      </c>
      <c r="G15" s="111">
        <f t="shared" si="1"/>
        <v>4764</v>
      </c>
      <c r="H15" s="159">
        <f t="shared" si="0"/>
        <v>85.02216493224762</v>
      </c>
      <c r="I15" s="92"/>
    </row>
    <row r="16" spans="1:9" s="2" customFormat="1" ht="20.100000000000001" customHeight="1">
      <c r="A16" s="251" t="s">
        <v>402</v>
      </c>
      <c r="B16" s="7">
        <v>1018</v>
      </c>
      <c r="C16" s="195">
        <f>SUM(C17:C32)</f>
        <v>-33288</v>
      </c>
      <c r="D16" s="195">
        <f>SUM(D17:D32)</f>
        <v>-40414</v>
      </c>
      <c r="E16" s="195">
        <f>SUM(E17:E32)</f>
        <v>-50035</v>
      </c>
      <c r="F16" s="195">
        <f>SUM(F17:F32)</f>
        <v>-40414</v>
      </c>
      <c r="G16" s="111">
        <f t="shared" si="1"/>
        <v>9621</v>
      </c>
      <c r="H16" s="159">
        <f t="shared" si="0"/>
        <v>80.771459978015386</v>
      </c>
      <c r="I16" s="92"/>
    </row>
    <row r="17" spans="1:9" s="2" customFormat="1" ht="56.25">
      <c r="A17" s="196" t="s">
        <v>441</v>
      </c>
      <c r="B17" s="194" t="s">
        <v>442</v>
      </c>
      <c r="C17" s="111">
        <v>-2718</v>
      </c>
      <c r="D17" s="111">
        <v>-4058</v>
      </c>
      <c r="E17" s="111">
        <v>-3550</v>
      </c>
      <c r="F17" s="111">
        <v>-4058</v>
      </c>
      <c r="G17" s="111">
        <f t="shared" ref="G17:G32" si="2">F17-E17</f>
        <v>-508</v>
      </c>
      <c r="H17" s="159">
        <f t="shared" ref="H17:H32" si="3">(F17/E17)*100</f>
        <v>114.30985915492957</v>
      </c>
      <c r="I17" s="92" t="s">
        <v>743</v>
      </c>
    </row>
    <row r="18" spans="1:9" s="2" customFormat="1">
      <c r="A18" s="196" t="s">
        <v>443</v>
      </c>
      <c r="B18" s="194" t="s">
        <v>444</v>
      </c>
      <c r="C18" s="111">
        <v>-9003</v>
      </c>
      <c r="D18" s="111">
        <v>-3752</v>
      </c>
      <c r="E18" s="111">
        <v>-10300</v>
      </c>
      <c r="F18" s="111">
        <v>-3752</v>
      </c>
      <c r="G18" s="111">
        <f t="shared" si="2"/>
        <v>6548</v>
      </c>
      <c r="H18" s="159">
        <f t="shared" si="3"/>
        <v>36.427184466019419</v>
      </c>
      <c r="I18" s="92"/>
    </row>
    <row r="19" spans="1:9" s="2" customFormat="1" ht="20.100000000000001" customHeight="1">
      <c r="A19" s="196" t="s">
        <v>445</v>
      </c>
      <c r="B19" s="194" t="s">
        <v>446</v>
      </c>
      <c r="C19" s="111">
        <v>-163</v>
      </c>
      <c r="D19" s="111">
        <v>-187</v>
      </c>
      <c r="E19" s="111">
        <v>-140</v>
      </c>
      <c r="F19" s="111">
        <v>-187</v>
      </c>
      <c r="G19" s="111">
        <f t="shared" si="2"/>
        <v>-47</v>
      </c>
      <c r="H19" s="159">
        <f t="shared" si="3"/>
        <v>133.57142857142856</v>
      </c>
      <c r="I19" s="92" t="s">
        <v>613</v>
      </c>
    </row>
    <row r="20" spans="1:9" s="2" customFormat="1" ht="20.100000000000001" customHeight="1">
      <c r="A20" s="196" t="s">
        <v>720</v>
      </c>
      <c r="B20" s="194" t="s">
        <v>447</v>
      </c>
      <c r="C20" s="111">
        <v>-11490</v>
      </c>
      <c r="D20" s="111">
        <v>-21950</v>
      </c>
      <c r="E20" s="111">
        <v>-23152</v>
      </c>
      <c r="F20" s="111">
        <v>-21950</v>
      </c>
      <c r="G20" s="111">
        <f t="shared" si="2"/>
        <v>1202</v>
      </c>
      <c r="H20" s="159">
        <f t="shared" si="3"/>
        <v>94.80822391154112</v>
      </c>
      <c r="I20" s="92"/>
    </row>
    <row r="21" spans="1:9" s="242" customFormat="1" ht="20.100000000000001" customHeight="1">
      <c r="A21" s="196" t="s">
        <v>593</v>
      </c>
      <c r="B21" s="194" t="s">
        <v>449</v>
      </c>
      <c r="C21" s="111">
        <v>0</v>
      </c>
      <c r="D21" s="111">
        <v>0</v>
      </c>
      <c r="E21" s="111">
        <v>0</v>
      </c>
      <c r="F21" s="111">
        <v>0</v>
      </c>
      <c r="G21" s="111">
        <f t="shared" si="2"/>
        <v>0</v>
      </c>
      <c r="H21" s="246" t="e">
        <f t="shared" si="3"/>
        <v>#DIV/0!</v>
      </c>
      <c r="I21" s="241"/>
    </row>
    <row r="22" spans="1:9" s="2" customFormat="1" ht="63.75" customHeight="1">
      <c r="A22" s="196" t="s">
        <v>448</v>
      </c>
      <c r="B22" s="194" t="s">
        <v>451</v>
      </c>
      <c r="C22" s="111">
        <v>-1118</v>
      </c>
      <c r="D22" s="111">
        <v>-1738</v>
      </c>
      <c r="E22" s="111">
        <v>-800</v>
      </c>
      <c r="F22" s="111">
        <v>-1738</v>
      </c>
      <c r="G22" s="111">
        <f t="shared" si="2"/>
        <v>-938</v>
      </c>
      <c r="H22" s="159">
        <f t="shared" si="3"/>
        <v>217.25</v>
      </c>
      <c r="I22" s="92" t="s">
        <v>612</v>
      </c>
    </row>
    <row r="23" spans="1:9" s="2" customFormat="1" ht="20.100000000000001" customHeight="1">
      <c r="A23" s="196" t="s">
        <v>450</v>
      </c>
      <c r="B23" s="194" t="s">
        <v>453</v>
      </c>
      <c r="C23" s="111">
        <v>-21</v>
      </c>
      <c r="D23" s="111">
        <v>-19</v>
      </c>
      <c r="E23" s="111">
        <v>-24</v>
      </c>
      <c r="F23" s="111">
        <v>-19</v>
      </c>
      <c r="G23" s="111">
        <f t="shared" si="2"/>
        <v>5</v>
      </c>
      <c r="H23" s="159">
        <f t="shared" si="3"/>
        <v>79.166666666666657</v>
      </c>
      <c r="I23" s="92"/>
    </row>
    <row r="24" spans="1:9" s="2" customFormat="1" ht="20.25" customHeight="1">
      <c r="A24" s="196" t="s">
        <v>452</v>
      </c>
      <c r="B24" s="194" t="s">
        <v>455</v>
      </c>
      <c r="C24" s="111">
        <v>-262</v>
      </c>
      <c r="D24" s="111">
        <v>-165</v>
      </c>
      <c r="E24" s="111">
        <v>-400</v>
      </c>
      <c r="F24" s="111">
        <v>-165</v>
      </c>
      <c r="G24" s="111">
        <f t="shared" si="2"/>
        <v>235</v>
      </c>
      <c r="H24" s="159">
        <f t="shared" si="3"/>
        <v>41.25</v>
      </c>
      <c r="I24" s="92"/>
    </row>
    <row r="25" spans="1:9" s="2" customFormat="1" ht="20.100000000000001" customHeight="1">
      <c r="A25" s="193" t="s">
        <v>454</v>
      </c>
      <c r="B25" s="194" t="s">
        <v>457</v>
      </c>
      <c r="C25" s="111">
        <v>-2313</v>
      </c>
      <c r="D25" s="111">
        <v>-2576</v>
      </c>
      <c r="E25" s="111">
        <v>-2766</v>
      </c>
      <c r="F25" s="111">
        <v>-2576</v>
      </c>
      <c r="G25" s="111">
        <f t="shared" si="2"/>
        <v>190</v>
      </c>
      <c r="H25" s="159">
        <f t="shared" si="3"/>
        <v>93.130874909616779</v>
      </c>
      <c r="I25" s="92"/>
    </row>
    <row r="26" spans="1:9" s="2" customFormat="1" ht="19.5" customHeight="1">
      <c r="A26" s="193" t="s">
        <v>456</v>
      </c>
      <c r="B26" s="194" t="s">
        <v>459</v>
      </c>
      <c r="C26" s="111">
        <v>-116</v>
      </c>
      <c r="D26" s="111">
        <v>-102</v>
      </c>
      <c r="E26" s="111">
        <v>-170</v>
      </c>
      <c r="F26" s="111">
        <v>-102</v>
      </c>
      <c r="G26" s="111">
        <f t="shared" si="2"/>
        <v>68</v>
      </c>
      <c r="H26" s="159">
        <f t="shared" si="3"/>
        <v>60</v>
      </c>
      <c r="I26" s="92"/>
    </row>
    <row r="27" spans="1:9" s="2" customFormat="1" ht="20.100000000000001" customHeight="1">
      <c r="A27" s="196" t="s">
        <v>458</v>
      </c>
      <c r="B27" s="194" t="s">
        <v>461</v>
      </c>
      <c r="C27" s="111">
        <v>-323</v>
      </c>
      <c r="D27" s="111">
        <v>-365</v>
      </c>
      <c r="E27" s="111">
        <v>-412</v>
      </c>
      <c r="F27" s="111">
        <v>-365</v>
      </c>
      <c r="G27" s="111">
        <f t="shared" si="2"/>
        <v>47</v>
      </c>
      <c r="H27" s="159">
        <f t="shared" si="3"/>
        <v>88.59223300970875</v>
      </c>
      <c r="I27" s="92"/>
    </row>
    <row r="28" spans="1:9" s="2" customFormat="1" ht="20.100000000000001" customHeight="1">
      <c r="A28" s="196" t="s">
        <v>460</v>
      </c>
      <c r="B28" s="194" t="s">
        <v>463</v>
      </c>
      <c r="C28" s="111">
        <v>0</v>
      </c>
      <c r="D28" s="111">
        <v>0</v>
      </c>
      <c r="E28" s="111">
        <v>0</v>
      </c>
      <c r="F28" s="111">
        <v>0</v>
      </c>
      <c r="G28" s="111">
        <f t="shared" si="2"/>
        <v>0</v>
      </c>
      <c r="H28" s="246" t="e">
        <f t="shared" si="3"/>
        <v>#DIV/0!</v>
      </c>
      <c r="I28" s="92"/>
    </row>
    <row r="29" spans="1:9" s="2" customFormat="1" ht="37.5">
      <c r="A29" s="196" t="s">
        <v>462</v>
      </c>
      <c r="B29" s="194" t="s">
        <v>464</v>
      </c>
      <c r="C29" s="111">
        <v>-150</v>
      </c>
      <c r="D29" s="111">
        <v>-145</v>
      </c>
      <c r="E29" s="111">
        <v>-132</v>
      </c>
      <c r="F29" s="111">
        <v>-145</v>
      </c>
      <c r="G29" s="111">
        <f t="shared" si="2"/>
        <v>-13</v>
      </c>
      <c r="H29" s="159">
        <f t="shared" si="3"/>
        <v>109.84848484848484</v>
      </c>
      <c r="I29" s="259" t="s">
        <v>737</v>
      </c>
    </row>
    <row r="30" spans="1:9" s="2" customFormat="1" ht="37.5">
      <c r="A30" s="196" t="s">
        <v>465</v>
      </c>
      <c r="B30" s="194" t="s">
        <v>466</v>
      </c>
      <c r="C30" s="111">
        <v>-4781</v>
      </c>
      <c r="D30" s="111">
        <v>-5034</v>
      </c>
      <c r="E30" s="111">
        <v>-6803</v>
      </c>
      <c r="F30" s="111">
        <v>-5034</v>
      </c>
      <c r="G30" s="111">
        <f t="shared" si="2"/>
        <v>1769</v>
      </c>
      <c r="H30" s="159">
        <f t="shared" si="3"/>
        <v>73.996766132588562</v>
      </c>
      <c r="I30" s="92"/>
    </row>
    <row r="31" spans="1:9" s="2" customFormat="1" ht="37.5">
      <c r="A31" s="196" t="s">
        <v>467</v>
      </c>
      <c r="B31" s="194" t="s">
        <v>468</v>
      </c>
      <c r="C31" s="111">
        <v>-613</v>
      </c>
      <c r="D31" s="111">
        <v>0</v>
      </c>
      <c r="E31" s="111">
        <v>-1200</v>
      </c>
      <c r="F31" s="111">
        <v>0</v>
      </c>
      <c r="G31" s="111">
        <f t="shared" si="2"/>
        <v>1200</v>
      </c>
      <c r="H31" s="159">
        <f t="shared" si="3"/>
        <v>0</v>
      </c>
      <c r="I31" s="92"/>
    </row>
    <row r="32" spans="1:9" s="2" customFormat="1" ht="37.5">
      <c r="A32" s="196" t="s">
        <v>469</v>
      </c>
      <c r="B32" s="194" t="s">
        <v>470</v>
      </c>
      <c r="C32" s="111">
        <v>-217</v>
      </c>
      <c r="D32" s="111">
        <v>-323</v>
      </c>
      <c r="E32" s="111">
        <v>-186</v>
      </c>
      <c r="F32" s="111">
        <v>-323</v>
      </c>
      <c r="G32" s="111">
        <f t="shared" si="2"/>
        <v>-137</v>
      </c>
      <c r="H32" s="159">
        <f t="shared" si="3"/>
        <v>173.65591397849462</v>
      </c>
      <c r="I32" s="92" t="s">
        <v>614</v>
      </c>
    </row>
    <row r="33" spans="1:9" s="5" customFormat="1" ht="20.100000000000001" customHeight="1">
      <c r="A33" s="10" t="s">
        <v>24</v>
      </c>
      <c r="B33" s="11">
        <v>1020</v>
      </c>
      <c r="C33" s="120">
        <f>SUM(C7,C8)</f>
        <v>235329</v>
      </c>
      <c r="D33" s="120">
        <f>SUM(D7,D8)</f>
        <v>179601</v>
      </c>
      <c r="E33" s="120">
        <f>SUM(E7,E8)</f>
        <v>298997</v>
      </c>
      <c r="F33" s="120">
        <f>SUM(F7,F8)</f>
        <v>179601</v>
      </c>
      <c r="G33" s="121">
        <f t="shared" si="1"/>
        <v>-119396</v>
      </c>
      <c r="H33" s="161">
        <f t="shared" si="0"/>
        <v>60.067826767492647</v>
      </c>
      <c r="I33" s="94"/>
    </row>
    <row r="34" spans="1:9" ht="20.100000000000001" customHeight="1">
      <c r="A34" s="220" t="s">
        <v>155</v>
      </c>
      <c r="B34" s="221">
        <v>1030</v>
      </c>
      <c r="C34" s="160">
        <f>SUM(C35:C54,C56)</f>
        <v>-12223</v>
      </c>
      <c r="D34" s="160">
        <f>SUM(D35:D54,D56)</f>
        <v>-16593</v>
      </c>
      <c r="E34" s="160">
        <f>SUM(E35:E54,E56)</f>
        <v>-17045</v>
      </c>
      <c r="F34" s="160">
        <f>SUM(F35:F54,F56)</f>
        <v>-16593</v>
      </c>
      <c r="G34" s="111">
        <f t="shared" si="1"/>
        <v>452</v>
      </c>
      <c r="H34" s="159">
        <f t="shared" si="0"/>
        <v>97.348195951892052</v>
      </c>
      <c r="I34" s="93"/>
    </row>
    <row r="35" spans="1:9" ht="37.5">
      <c r="A35" s="8" t="s">
        <v>97</v>
      </c>
      <c r="B35" s="9">
        <v>1031</v>
      </c>
      <c r="C35" s="111">
        <v>-535</v>
      </c>
      <c r="D35" s="111">
        <v>-387</v>
      </c>
      <c r="E35" s="111">
        <v>-582</v>
      </c>
      <c r="F35" s="111">
        <v>-387</v>
      </c>
      <c r="G35" s="111">
        <f t="shared" si="1"/>
        <v>195</v>
      </c>
      <c r="H35" s="159">
        <f t="shared" si="0"/>
        <v>66.494845360824741</v>
      </c>
      <c r="I35" s="93"/>
    </row>
    <row r="36" spans="1:9" ht="20.100000000000001" customHeight="1">
      <c r="A36" s="8" t="s">
        <v>147</v>
      </c>
      <c r="B36" s="9">
        <v>1032</v>
      </c>
      <c r="C36" s="111">
        <v>0</v>
      </c>
      <c r="D36" s="111">
        <v>0</v>
      </c>
      <c r="E36" s="111">
        <v>0</v>
      </c>
      <c r="F36" s="111">
        <v>0</v>
      </c>
      <c r="G36" s="111">
        <f t="shared" si="1"/>
        <v>0</v>
      </c>
      <c r="H36" s="246" t="e">
        <f>(F36/E36)*100</f>
        <v>#DIV/0!</v>
      </c>
      <c r="I36" s="93"/>
    </row>
    <row r="37" spans="1:9" ht="20.100000000000001" customHeight="1">
      <c r="A37" s="8" t="s">
        <v>58</v>
      </c>
      <c r="B37" s="9">
        <v>1033</v>
      </c>
      <c r="C37" s="111">
        <v>-128</v>
      </c>
      <c r="D37" s="111">
        <v>-81</v>
      </c>
      <c r="E37" s="111">
        <v>-188</v>
      </c>
      <c r="F37" s="111">
        <v>-81</v>
      </c>
      <c r="G37" s="111">
        <f t="shared" si="1"/>
        <v>107</v>
      </c>
      <c r="H37" s="159">
        <f t="shared" si="0"/>
        <v>43.085106382978722</v>
      </c>
      <c r="I37" s="93"/>
    </row>
    <row r="38" spans="1:9" ht="20.100000000000001" customHeight="1">
      <c r="A38" s="8" t="s">
        <v>22</v>
      </c>
      <c r="B38" s="9">
        <v>1034</v>
      </c>
      <c r="C38" s="111">
        <v>0</v>
      </c>
      <c r="D38" s="111">
        <v>0</v>
      </c>
      <c r="E38" s="111">
        <v>0</v>
      </c>
      <c r="F38" s="111">
        <v>0</v>
      </c>
      <c r="G38" s="111">
        <f t="shared" si="1"/>
        <v>0</v>
      </c>
      <c r="H38" s="246" t="e">
        <f t="shared" si="0"/>
        <v>#DIV/0!</v>
      </c>
      <c r="I38" s="93"/>
    </row>
    <row r="39" spans="1:9" ht="23.25" customHeight="1">
      <c r="A39" s="8" t="s">
        <v>23</v>
      </c>
      <c r="B39" s="9">
        <v>1035</v>
      </c>
      <c r="C39" s="111">
        <v>-24</v>
      </c>
      <c r="D39" s="111">
        <v>-138</v>
      </c>
      <c r="E39" s="111">
        <v>-324</v>
      </c>
      <c r="F39" s="111">
        <v>-138</v>
      </c>
      <c r="G39" s="111">
        <f t="shared" si="1"/>
        <v>186</v>
      </c>
      <c r="H39" s="159">
        <f t="shared" si="0"/>
        <v>42.592592592592595</v>
      </c>
      <c r="I39" s="93"/>
    </row>
    <row r="40" spans="1:9" s="2" customFormat="1" ht="37.5">
      <c r="A40" s="8" t="s">
        <v>34</v>
      </c>
      <c r="B40" s="9">
        <v>1036</v>
      </c>
      <c r="C40" s="111">
        <v>-391</v>
      </c>
      <c r="D40" s="111">
        <v>-388</v>
      </c>
      <c r="E40" s="111">
        <v>-172</v>
      </c>
      <c r="F40" s="111">
        <v>-388</v>
      </c>
      <c r="G40" s="111">
        <f t="shared" si="1"/>
        <v>-216</v>
      </c>
      <c r="H40" s="159">
        <f t="shared" si="0"/>
        <v>225.58139534883722</v>
      </c>
      <c r="I40" s="93" t="s">
        <v>615</v>
      </c>
    </row>
    <row r="41" spans="1:9" s="2" customFormat="1" ht="19.5" customHeight="1">
      <c r="A41" s="8" t="s">
        <v>35</v>
      </c>
      <c r="B41" s="9">
        <v>1037</v>
      </c>
      <c r="C41" s="111">
        <v>-95</v>
      </c>
      <c r="D41" s="111">
        <v>-101</v>
      </c>
      <c r="E41" s="111">
        <v>-150</v>
      </c>
      <c r="F41" s="111">
        <v>-101</v>
      </c>
      <c r="G41" s="111">
        <f t="shared" si="1"/>
        <v>49</v>
      </c>
      <c r="H41" s="159">
        <f t="shared" si="0"/>
        <v>67.333333333333329</v>
      </c>
      <c r="I41" s="93"/>
    </row>
    <row r="42" spans="1:9" s="2" customFormat="1" ht="22.5" customHeight="1">
      <c r="A42" s="8" t="s">
        <v>36</v>
      </c>
      <c r="B42" s="9">
        <v>1038</v>
      </c>
      <c r="C42" s="111">
        <v>-4859</v>
      </c>
      <c r="D42" s="111">
        <v>-7294</v>
      </c>
      <c r="E42" s="111">
        <v>-8110</v>
      </c>
      <c r="F42" s="111">
        <v>-7294</v>
      </c>
      <c r="G42" s="111">
        <f t="shared" si="1"/>
        <v>816</v>
      </c>
      <c r="H42" s="159">
        <f t="shared" si="0"/>
        <v>89.9383477188656</v>
      </c>
      <c r="I42" s="274"/>
    </row>
    <row r="43" spans="1:9" s="2" customFormat="1" ht="22.5" customHeight="1">
      <c r="A43" s="8" t="s">
        <v>37</v>
      </c>
      <c r="B43" s="9">
        <v>1039</v>
      </c>
      <c r="C43" s="111">
        <v>-1661</v>
      </c>
      <c r="D43" s="111">
        <v>-1339</v>
      </c>
      <c r="E43" s="111">
        <v>-1442</v>
      </c>
      <c r="F43" s="111">
        <v>-1339</v>
      </c>
      <c r="G43" s="111">
        <f t="shared" si="1"/>
        <v>103</v>
      </c>
      <c r="H43" s="159">
        <f t="shared" si="0"/>
        <v>92.857142857142861</v>
      </c>
      <c r="I43" s="273"/>
    </row>
    <row r="44" spans="1:9" s="2" customFormat="1" ht="32.25" customHeight="1">
      <c r="A44" s="8" t="s">
        <v>38</v>
      </c>
      <c r="B44" s="9">
        <v>1040</v>
      </c>
      <c r="C44" s="111">
        <v>-322</v>
      </c>
      <c r="D44" s="111">
        <v>-315</v>
      </c>
      <c r="E44" s="111">
        <v>-360</v>
      </c>
      <c r="F44" s="111">
        <v>-315</v>
      </c>
      <c r="G44" s="111">
        <f t="shared" si="1"/>
        <v>45</v>
      </c>
      <c r="H44" s="159">
        <f t="shared" si="0"/>
        <v>87.5</v>
      </c>
      <c r="I44" s="93"/>
    </row>
    <row r="45" spans="1:9" s="2" customFormat="1" ht="35.25" customHeight="1">
      <c r="A45" s="8" t="s">
        <v>39</v>
      </c>
      <c r="B45" s="9">
        <v>1041</v>
      </c>
      <c r="C45" s="111">
        <v>0</v>
      </c>
      <c r="D45" s="111">
        <v>0</v>
      </c>
      <c r="E45" s="111">
        <v>0</v>
      </c>
      <c r="F45" s="111">
        <v>0</v>
      </c>
      <c r="G45" s="111">
        <f t="shared" si="1"/>
        <v>0</v>
      </c>
      <c r="H45" s="246" t="e">
        <f t="shared" si="0"/>
        <v>#DIV/0!</v>
      </c>
      <c r="I45" s="93"/>
    </row>
    <row r="46" spans="1:9" s="2" customFormat="1" ht="30.75" customHeight="1">
      <c r="A46" s="8" t="s">
        <v>40</v>
      </c>
      <c r="B46" s="9">
        <v>1042</v>
      </c>
      <c r="C46" s="111">
        <v>0</v>
      </c>
      <c r="D46" s="111">
        <v>0</v>
      </c>
      <c r="E46" s="111">
        <v>0</v>
      </c>
      <c r="F46" s="111">
        <v>0</v>
      </c>
      <c r="G46" s="111">
        <f t="shared" si="1"/>
        <v>0</v>
      </c>
      <c r="H46" s="246" t="e">
        <f t="shared" si="0"/>
        <v>#DIV/0!</v>
      </c>
      <c r="I46" s="93"/>
    </row>
    <row r="47" spans="1:9" s="2" customFormat="1" ht="33.75" customHeight="1">
      <c r="A47" s="8" t="s">
        <v>41</v>
      </c>
      <c r="B47" s="9">
        <v>1043</v>
      </c>
      <c r="C47" s="111">
        <v>0</v>
      </c>
      <c r="D47" s="111">
        <v>0</v>
      </c>
      <c r="E47" s="111">
        <v>0</v>
      </c>
      <c r="F47" s="111">
        <v>0</v>
      </c>
      <c r="G47" s="111">
        <f t="shared" si="1"/>
        <v>0</v>
      </c>
      <c r="H47" s="246" t="e">
        <f t="shared" si="0"/>
        <v>#DIV/0!</v>
      </c>
      <c r="I47" s="93"/>
    </row>
    <row r="48" spans="1:9" s="2" customFormat="1" ht="54.75" customHeight="1">
      <c r="A48" s="8" t="s">
        <v>42</v>
      </c>
      <c r="B48" s="9">
        <v>1044</v>
      </c>
      <c r="C48" s="111">
        <v>-86</v>
      </c>
      <c r="D48" s="111">
        <v>-745</v>
      </c>
      <c r="E48" s="111">
        <v>-80</v>
      </c>
      <c r="F48" s="111">
        <v>-745</v>
      </c>
      <c r="G48" s="111">
        <f t="shared" si="1"/>
        <v>-665</v>
      </c>
      <c r="H48" s="159">
        <f t="shared" si="0"/>
        <v>931.25</v>
      </c>
      <c r="I48" s="93" t="s">
        <v>746</v>
      </c>
    </row>
    <row r="49" spans="1:9" s="2" customFormat="1" ht="34.5" customHeight="1">
      <c r="A49" s="8" t="s">
        <v>60</v>
      </c>
      <c r="B49" s="9">
        <v>1045</v>
      </c>
      <c r="C49" s="111">
        <v>-146</v>
      </c>
      <c r="D49" s="111">
        <v>-205</v>
      </c>
      <c r="E49" s="111">
        <v>-172</v>
      </c>
      <c r="F49" s="111">
        <v>-205</v>
      </c>
      <c r="G49" s="111">
        <f t="shared" si="1"/>
        <v>-33</v>
      </c>
      <c r="H49" s="159">
        <f t="shared" si="0"/>
        <v>119.18604651162789</v>
      </c>
      <c r="I49" s="93" t="s">
        <v>616</v>
      </c>
    </row>
    <row r="50" spans="1:9" s="2" customFormat="1" ht="20.100000000000001" customHeight="1">
      <c r="A50" s="8" t="s">
        <v>43</v>
      </c>
      <c r="B50" s="9">
        <v>1046</v>
      </c>
      <c r="C50" s="111">
        <v>0</v>
      </c>
      <c r="D50" s="111">
        <v>0</v>
      </c>
      <c r="E50" s="111">
        <v>0</v>
      </c>
      <c r="F50" s="111">
        <v>0</v>
      </c>
      <c r="G50" s="111">
        <f t="shared" si="1"/>
        <v>0</v>
      </c>
      <c r="H50" s="246" t="e">
        <f t="shared" si="0"/>
        <v>#DIV/0!</v>
      </c>
      <c r="I50" s="93"/>
    </row>
    <row r="51" spans="1:9" s="2" customFormat="1" ht="20.100000000000001" customHeight="1">
      <c r="A51" s="8" t="s">
        <v>44</v>
      </c>
      <c r="B51" s="9">
        <v>1047</v>
      </c>
      <c r="C51" s="111">
        <v>0</v>
      </c>
      <c r="D51" s="111">
        <v>0</v>
      </c>
      <c r="E51" s="111">
        <v>0</v>
      </c>
      <c r="F51" s="111">
        <v>0</v>
      </c>
      <c r="G51" s="111">
        <f t="shared" si="1"/>
        <v>0</v>
      </c>
      <c r="H51" s="246" t="e">
        <f t="shared" si="0"/>
        <v>#DIV/0!</v>
      </c>
      <c r="I51" s="93"/>
    </row>
    <row r="52" spans="1:9" s="2" customFormat="1" ht="35.25" customHeight="1">
      <c r="A52" s="8" t="s">
        <v>45</v>
      </c>
      <c r="B52" s="9">
        <v>1048</v>
      </c>
      <c r="C52" s="111">
        <v>0</v>
      </c>
      <c r="D52" s="111">
        <v>0</v>
      </c>
      <c r="E52" s="111">
        <v>0</v>
      </c>
      <c r="F52" s="111">
        <v>0</v>
      </c>
      <c r="G52" s="111">
        <f t="shared" si="1"/>
        <v>0</v>
      </c>
      <c r="H52" s="246" t="e">
        <f t="shared" si="0"/>
        <v>#DIV/0!</v>
      </c>
      <c r="I52" s="93"/>
    </row>
    <row r="53" spans="1:9" s="2" customFormat="1" ht="37.5">
      <c r="A53" s="8" t="s">
        <v>46</v>
      </c>
      <c r="B53" s="9">
        <v>1049</v>
      </c>
      <c r="C53" s="111">
        <v>-12</v>
      </c>
      <c r="D53" s="111">
        <v>-2</v>
      </c>
      <c r="E53" s="111">
        <v>-40</v>
      </c>
      <c r="F53" s="111">
        <v>-2</v>
      </c>
      <c r="G53" s="111">
        <f t="shared" si="1"/>
        <v>38</v>
      </c>
      <c r="H53" s="159">
        <f t="shared" si="0"/>
        <v>5</v>
      </c>
      <c r="I53" s="93"/>
    </row>
    <row r="54" spans="1:9" s="2" customFormat="1" ht="52.5" customHeight="1">
      <c r="A54" s="8" t="s">
        <v>71</v>
      </c>
      <c r="B54" s="9">
        <v>1050</v>
      </c>
      <c r="C54" s="111">
        <v>-20</v>
      </c>
      <c r="D54" s="111">
        <v>-44</v>
      </c>
      <c r="E54" s="111">
        <v>-48</v>
      </c>
      <c r="F54" s="111">
        <v>-44</v>
      </c>
      <c r="G54" s="111">
        <f t="shared" si="1"/>
        <v>4</v>
      </c>
      <c r="H54" s="159">
        <f t="shared" si="0"/>
        <v>91.666666666666657</v>
      </c>
      <c r="I54" s="93"/>
    </row>
    <row r="55" spans="1:9" s="2" customFormat="1" ht="20.100000000000001" customHeight="1">
      <c r="A55" s="8" t="s">
        <v>47</v>
      </c>
      <c r="B55" s="6" t="s">
        <v>325</v>
      </c>
      <c r="C55" s="111">
        <v>-3</v>
      </c>
      <c r="D55" s="111">
        <v>-39</v>
      </c>
      <c r="E55" s="111">
        <v>0</v>
      </c>
      <c r="F55" s="111">
        <v>-39</v>
      </c>
      <c r="G55" s="111">
        <f t="shared" si="1"/>
        <v>-39</v>
      </c>
      <c r="H55" s="246" t="e">
        <f t="shared" si="0"/>
        <v>#DIV/0!</v>
      </c>
      <c r="I55" s="93"/>
    </row>
    <row r="56" spans="1:9" s="2" customFormat="1" ht="20.100000000000001" customHeight="1">
      <c r="A56" s="8" t="s">
        <v>100</v>
      </c>
      <c r="B56" s="9">
        <v>1051</v>
      </c>
      <c r="C56" s="195">
        <f>SUM(C57:C61)</f>
        <v>-3944</v>
      </c>
      <c r="D56" s="195">
        <f t="shared" ref="D56:E56" si="4">SUM(D57:D61)</f>
        <v>-5554</v>
      </c>
      <c r="E56" s="195">
        <f t="shared" si="4"/>
        <v>-5377</v>
      </c>
      <c r="F56" s="195">
        <f t="shared" ref="F56" si="5">SUM(F57:F61)</f>
        <v>-5554</v>
      </c>
      <c r="G56" s="111">
        <f t="shared" si="1"/>
        <v>-177</v>
      </c>
      <c r="H56" s="159">
        <f t="shared" si="0"/>
        <v>103.29179840059513</v>
      </c>
      <c r="I56" s="93"/>
    </row>
    <row r="57" spans="1:9" s="2" customFormat="1">
      <c r="A57" s="193" t="s">
        <v>479</v>
      </c>
      <c r="B57" s="194" t="s">
        <v>483</v>
      </c>
      <c r="C57" s="111">
        <v>-3332</v>
      </c>
      <c r="D57" s="111">
        <v>-4694</v>
      </c>
      <c r="E57" s="111">
        <v>-4715</v>
      </c>
      <c r="F57" s="111">
        <v>-4694</v>
      </c>
      <c r="G57" s="111">
        <f t="shared" ref="G57:G61" si="6">F57-E57</f>
        <v>21</v>
      </c>
      <c r="H57" s="159">
        <f t="shared" ref="H57:H61" si="7">(F57/E57)*100</f>
        <v>99.554612937433717</v>
      </c>
      <c r="I57" s="93"/>
    </row>
    <row r="58" spans="1:9" s="2" customFormat="1" ht="31.5" customHeight="1">
      <c r="A58" s="193" t="s">
        <v>480</v>
      </c>
      <c r="B58" s="194" t="s">
        <v>484</v>
      </c>
      <c r="C58" s="111">
        <v>-409</v>
      </c>
      <c r="D58" s="111">
        <v>-691</v>
      </c>
      <c r="E58" s="111">
        <v>-400</v>
      </c>
      <c r="F58" s="111">
        <v>-691</v>
      </c>
      <c r="G58" s="111">
        <f t="shared" si="6"/>
        <v>-291</v>
      </c>
      <c r="H58" s="159">
        <f t="shared" si="7"/>
        <v>172.75</v>
      </c>
      <c r="I58" s="93" t="s">
        <v>738</v>
      </c>
    </row>
    <row r="59" spans="1:9" s="2" customFormat="1" ht="18" customHeight="1">
      <c r="A59" s="193" t="s">
        <v>481</v>
      </c>
      <c r="B59" s="194" t="s">
        <v>485</v>
      </c>
      <c r="C59" s="111">
        <v>-86</v>
      </c>
      <c r="D59" s="111">
        <v>-81</v>
      </c>
      <c r="E59" s="111">
        <v>-156</v>
      </c>
      <c r="F59" s="111">
        <v>-81</v>
      </c>
      <c r="G59" s="111">
        <f t="shared" si="6"/>
        <v>75</v>
      </c>
      <c r="H59" s="159">
        <f t="shared" si="7"/>
        <v>51.923076923076927</v>
      </c>
      <c r="I59" s="93"/>
    </row>
    <row r="60" spans="1:9" s="2" customFormat="1" ht="20.100000000000001" customHeight="1">
      <c r="A60" s="193" t="s">
        <v>482</v>
      </c>
      <c r="B60" s="194" t="s">
        <v>486</v>
      </c>
      <c r="C60" s="111">
        <v>-2</v>
      </c>
      <c r="D60" s="111">
        <v>0</v>
      </c>
      <c r="E60" s="111">
        <v>-12</v>
      </c>
      <c r="F60" s="111">
        <v>0</v>
      </c>
      <c r="G60" s="111">
        <f t="shared" si="6"/>
        <v>12</v>
      </c>
      <c r="H60" s="159">
        <f t="shared" si="7"/>
        <v>0</v>
      </c>
      <c r="I60" s="93"/>
    </row>
    <row r="61" spans="1:9" s="2" customFormat="1" ht="20.100000000000001" customHeight="1">
      <c r="A61" s="193" t="s">
        <v>469</v>
      </c>
      <c r="B61" s="194" t="s">
        <v>487</v>
      </c>
      <c r="C61" s="111">
        <v>-115</v>
      </c>
      <c r="D61" s="111">
        <v>-88</v>
      </c>
      <c r="E61" s="111">
        <v>-94</v>
      </c>
      <c r="F61" s="111">
        <v>-88</v>
      </c>
      <c r="G61" s="111">
        <f t="shared" si="6"/>
        <v>6</v>
      </c>
      <c r="H61" s="159">
        <f t="shared" si="7"/>
        <v>93.61702127659575</v>
      </c>
      <c r="I61" s="93"/>
    </row>
    <row r="62" spans="1:9" ht="20.100000000000001" customHeight="1">
      <c r="A62" s="220" t="s">
        <v>156</v>
      </c>
      <c r="B62" s="221">
        <v>1060</v>
      </c>
      <c r="C62" s="160">
        <f>SUM(C63:C69)</f>
        <v>-571</v>
      </c>
      <c r="D62" s="160">
        <f>SUM(D63:D69)</f>
        <v>-590</v>
      </c>
      <c r="E62" s="160">
        <f>SUM(E63:E69)</f>
        <v>-483</v>
      </c>
      <c r="F62" s="160">
        <f>SUM(F63:F69)</f>
        <v>-590</v>
      </c>
      <c r="G62" s="111">
        <f t="shared" si="1"/>
        <v>-107</v>
      </c>
      <c r="H62" s="159">
        <f t="shared" si="0"/>
        <v>122.15320910973084</v>
      </c>
      <c r="I62" s="93"/>
    </row>
    <row r="63" spans="1:9" s="2" customFormat="1" ht="20.100000000000001" customHeight="1">
      <c r="A63" s="8" t="s">
        <v>132</v>
      </c>
      <c r="B63" s="9">
        <v>1061</v>
      </c>
      <c r="C63" s="111">
        <v>0</v>
      </c>
      <c r="D63" s="111">
        <v>0</v>
      </c>
      <c r="E63" s="111">
        <v>0</v>
      </c>
      <c r="F63" s="111">
        <v>0</v>
      </c>
      <c r="G63" s="111">
        <f t="shared" si="1"/>
        <v>0</v>
      </c>
      <c r="H63" s="246" t="e">
        <f t="shared" si="0"/>
        <v>#DIV/0!</v>
      </c>
      <c r="I63" s="93"/>
    </row>
    <row r="64" spans="1:9" s="2" customFormat="1" ht="20.100000000000001" customHeight="1">
      <c r="A64" s="8" t="s">
        <v>133</v>
      </c>
      <c r="B64" s="9">
        <v>1062</v>
      </c>
      <c r="C64" s="111">
        <v>0</v>
      </c>
      <c r="D64" s="111">
        <v>0</v>
      </c>
      <c r="E64" s="111">
        <v>0</v>
      </c>
      <c r="F64" s="111">
        <v>0</v>
      </c>
      <c r="G64" s="111">
        <f t="shared" si="1"/>
        <v>0</v>
      </c>
      <c r="H64" s="246" t="e">
        <f t="shared" si="0"/>
        <v>#DIV/0!</v>
      </c>
      <c r="I64" s="93"/>
    </row>
    <row r="65" spans="1:10" s="2" customFormat="1" ht="53.25" customHeight="1">
      <c r="A65" s="8" t="s">
        <v>36</v>
      </c>
      <c r="B65" s="9">
        <v>1063</v>
      </c>
      <c r="C65" s="111">
        <v>-318</v>
      </c>
      <c r="D65" s="111">
        <v>-361</v>
      </c>
      <c r="E65" s="111">
        <v>-270</v>
      </c>
      <c r="F65" s="111">
        <v>-361</v>
      </c>
      <c r="G65" s="111">
        <f t="shared" si="1"/>
        <v>-91</v>
      </c>
      <c r="H65" s="159">
        <f t="shared" si="0"/>
        <v>133.7037037037037</v>
      </c>
      <c r="I65" s="93" t="s">
        <v>747</v>
      </c>
      <c r="J65" s="284"/>
    </row>
    <row r="66" spans="1:10" s="2" customFormat="1" ht="20.100000000000001" customHeight="1">
      <c r="A66" s="8" t="s">
        <v>37</v>
      </c>
      <c r="B66" s="9">
        <v>1064</v>
      </c>
      <c r="C66" s="111">
        <v>-115</v>
      </c>
      <c r="D66" s="111">
        <v>-80</v>
      </c>
      <c r="E66" s="111">
        <v>-70</v>
      </c>
      <c r="F66" s="111">
        <v>-80</v>
      </c>
      <c r="G66" s="111">
        <f t="shared" si="1"/>
        <v>-10</v>
      </c>
      <c r="H66" s="159">
        <f t="shared" si="0"/>
        <v>114.28571428571428</v>
      </c>
      <c r="I66" s="93"/>
      <c r="J66" s="284"/>
    </row>
    <row r="67" spans="1:10" s="2" customFormat="1" ht="22.5" customHeight="1">
      <c r="A67" s="8" t="s">
        <v>59</v>
      </c>
      <c r="B67" s="9">
        <v>1065</v>
      </c>
      <c r="C67" s="111">
        <v>-36</v>
      </c>
      <c r="D67" s="111">
        <v>-2</v>
      </c>
      <c r="E67" s="111">
        <v>-4</v>
      </c>
      <c r="F67" s="111">
        <v>-2</v>
      </c>
      <c r="G67" s="111">
        <f t="shared" si="1"/>
        <v>2</v>
      </c>
      <c r="H67" s="159">
        <f t="shared" si="0"/>
        <v>50</v>
      </c>
      <c r="I67" s="93"/>
      <c r="J67" s="284"/>
    </row>
    <row r="68" spans="1:10" s="2" customFormat="1" ht="20.100000000000001" customHeight="1">
      <c r="A68" s="8" t="s">
        <v>73</v>
      </c>
      <c r="B68" s="9">
        <v>1066</v>
      </c>
      <c r="C68" s="111">
        <v>-34</v>
      </c>
      <c r="D68" s="111">
        <v>-83</v>
      </c>
      <c r="E68" s="111">
        <v>-90</v>
      </c>
      <c r="F68" s="111">
        <v>-83</v>
      </c>
      <c r="G68" s="111">
        <f t="shared" si="1"/>
        <v>7</v>
      </c>
      <c r="H68" s="159">
        <f t="shared" si="0"/>
        <v>92.222222222222229</v>
      </c>
      <c r="I68" s="93"/>
      <c r="J68" s="284"/>
    </row>
    <row r="69" spans="1:10" s="2" customFormat="1" ht="20.100000000000001" customHeight="1">
      <c r="A69" s="8" t="s">
        <v>109</v>
      </c>
      <c r="B69" s="9">
        <v>1067</v>
      </c>
      <c r="C69" s="195">
        <f>SUM(C70:C71)</f>
        <v>-68</v>
      </c>
      <c r="D69" s="195">
        <f>SUM(D70:D71)</f>
        <v>-64</v>
      </c>
      <c r="E69" s="195">
        <f>SUM(E70:E71)</f>
        <v>-49</v>
      </c>
      <c r="F69" s="195">
        <f>SUM(F70:F71)</f>
        <v>-64</v>
      </c>
      <c r="G69" s="111">
        <f t="shared" si="1"/>
        <v>-15</v>
      </c>
      <c r="H69" s="159">
        <f t="shared" si="0"/>
        <v>130.61224489795919</v>
      </c>
      <c r="I69" s="93"/>
      <c r="J69" s="284"/>
    </row>
    <row r="70" spans="1:10" s="2" customFormat="1" ht="59.25" customHeight="1">
      <c r="A70" s="193" t="s">
        <v>445</v>
      </c>
      <c r="B70" s="194" t="s">
        <v>488</v>
      </c>
      <c r="C70" s="111">
        <v>-17</v>
      </c>
      <c r="D70" s="111">
        <v>-40</v>
      </c>
      <c r="E70" s="111">
        <v>-5</v>
      </c>
      <c r="F70" s="111">
        <v>-40</v>
      </c>
      <c r="G70" s="111">
        <f t="shared" ref="G70:G71" si="8">F70-E70</f>
        <v>-35</v>
      </c>
      <c r="H70" s="159">
        <f t="shared" ref="H70:H71" si="9">(F70/E70)*100</f>
        <v>800</v>
      </c>
      <c r="I70" s="93" t="s">
        <v>749</v>
      </c>
      <c r="J70" s="284"/>
    </row>
    <row r="71" spans="1:10" s="2" customFormat="1">
      <c r="A71" s="193" t="s">
        <v>469</v>
      </c>
      <c r="B71" s="194" t="s">
        <v>489</v>
      </c>
      <c r="C71" s="111">
        <v>-51</v>
      </c>
      <c r="D71" s="111">
        <v>-24</v>
      </c>
      <c r="E71" s="111">
        <v>-44</v>
      </c>
      <c r="F71" s="111">
        <v>-24</v>
      </c>
      <c r="G71" s="111">
        <f t="shared" si="8"/>
        <v>20</v>
      </c>
      <c r="H71" s="159">
        <f t="shared" si="9"/>
        <v>54.54545454545454</v>
      </c>
      <c r="I71" s="93"/>
    </row>
    <row r="72" spans="1:10" s="2" customFormat="1" ht="20.100000000000001" customHeight="1">
      <c r="A72" s="220" t="s">
        <v>254</v>
      </c>
      <c r="B72" s="221">
        <v>1070</v>
      </c>
      <c r="C72" s="160">
        <f>SUM(C73:C75)</f>
        <v>29851</v>
      </c>
      <c r="D72" s="160">
        <f>SUM(D73:D75)</f>
        <v>18332</v>
      </c>
      <c r="E72" s="160">
        <f>SUM(E73:E75)</f>
        <v>6902</v>
      </c>
      <c r="F72" s="160">
        <f>SUM(F73:F75)</f>
        <v>18332</v>
      </c>
      <c r="G72" s="111">
        <f>F72-E72</f>
        <v>11430</v>
      </c>
      <c r="H72" s="159">
        <f t="shared" si="0"/>
        <v>265.60417270356419</v>
      </c>
      <c r="I72" s="93"/>
    </row>
    <row r="73" spans="1:10" s="2" customFormat="1" ht="20.100000000000001" customHeight="1">
      <c r="A73" s="8" t="s">
        <v>152</v>
      </c>
      <c r="B73" s="9">
        <v>1071</v>
      </c>
      <c r="C73" s="111">
        <v>11298</v>
      </c>
      <c r="D73" s="111">
        <v>9083</v>
      </c>
      <c r="E73" s="111">
        <v>0</v>
      </c>
      <c r="F73" s="111">
        <v>9083</v>
      </c>
      <c r="G73" s="111">
        <f t="shared" si="1"/>
        <v>9083</v>
      </c>
      <c r="H73" s="246" t="e">
        <f t="shared" si="0"/>
        <v>#DIV/0!</v>
      </c>
      <c r="I73" s="93"/>
    </row>
    <row r="74" spans="1:10" s="2" customFormat="1" ht="20.100000000000001" customHeight="1">
      <c r="A74" s="8" t="s">
        <v>291</v>
      </c>
      <c r="B74" s="9">
        <v>1072</v>
      </c>
      <c r="C74" s="111">
        <v>0</v>
      </c>
      <c r="D74" s="111">
        <v>0</v>
      </c>
      <c r="E74" s="111">
        <v>0</v>
      </c>
      <c r="F74" s="111">
        <v>0</v>
      </c>
      <c r="G74" s="111">
        <f t="shared" si="1"/>
        <v>0</v>
      </c>
      <c r="H74" s="246" t="e">
        <f t="shared" si="0"/>
        <v>#DIV/0!</v>
      </c>
      <c r="I74" s="93"/>
    </row>
    <row r="75" spans="1:10" s="2" customFormat="1" ht="20.100000000000001" customHeight="1">
      <c r="A75" s="8" t="s">
        <v>255</v>
      </c>
      <c r="B75" s="9">
        <v>1073</v>
      </c>
      <c r="C75" s="195">
        <f>SUM(C76:C85)</f>
        <v>18553</v>
      </c>
      <c r="D75" s="195">
        <f t="shared" ref="D75" si="10">SUM(D76:D85)</f>
        <v>9249</v>
      </c>
      <c r="E75" s="195">
        <f>SUM(E76:E85)</f>
        <v>6902</v>
      </c>
      <c r="F75" s="195">
        <f t="shared" ref="F75" si="11">SUM(F76:F85)</f>
        <v>9249</v>
      </c>
      <c r="G75" s="111">
        <f t="shared" si="1"/>
        <v>2347</v>
      </c>
      <c r="H75" s="159">
        <f t="shared" si="0"/>
        <v>134.00463633729353</v>
      </c>
      <c r="I75" s="93"/>
    </row>
    <row r="76" spans="1:10" s="2" customFormat="1" ht="20.100000000000001" customHeight="1">
      <c r="A76" s="196" t="s">
        <v>471</v>
      </c>
      <c r="B76" s="209" t="s">
        <v>617</v>
      </c>
      <c r="C76" s="111">
        <v>708</v>
      </c>
      <c r="D76" s="111">
        <v>44</v>
      </c>
      <c r="E76" s="111">
        <v>300</v>
      </c>
      <c r="F76" s="111">
        <v>44</v>
      </c>
      <c r="G76" s="111">
        <f t="shared" ref="G76:G85" si="12">F76-E76</f>
        <v>-256</v>
      </c>
      <c r="H76" s="159">
        <f t="shared" ref="H76:H85" si="13">(F76/E76)*100</f>
        <v>14.666666666666666</v>
      </c>
      <c r="I76" s="93"/>
    </row>
    <row r="77" spans="1:10" s="2" customFormat="1" ht="20.100000000000001" customHeight="1">
      <c r="A77" s="196" t="s">
        <v>472</v>
      </c>
      <c r="B77" s="209" t="s">
        <v>618</v>
      </c>
      <c r="C77" s="111">
        <v>1673</v>
      </c>
      <c r="D77" s="111">
        <v>708</v>
      </c>
      <c r="E77" s="111">
        <v>652</v>
      </c>
      <c r="F77" s="111">
        <v>708</v>
      </c>
      <c r="G77" s="111">
        <f t="shared" si="12"/>
        <v>56</v>
      </c>
      <c r="H77" s="159">
        <f t="shared" si="13"/>
        <v>108.58895705521472</v>
      </c>
      <c r="I77" s="93"/>
    </row>
    <row r="78" spans="1:10" s="2" customFormat="1" ht="20.100000000000001" customHeight="1">
      <c r="A78" s="196" t="s">
        <v>473</v>
      </c>
      <c r="B78" s="209" t="s">
        <v>619</v>
      </c>
      <c r="C78" s="111">
        <v>58</v>
      </c>
      <c r="D78" s="111">
        <v>45</v>
      </c>
      <c r="E78" s="111">
        <v>66</v>
      </c>
      <c r="F78" s="111">
        <v>45</v>
      </c>
      <c r="G78" s="111">
        <f t="shared" si="12"/>
        <v>-21</v>
      </c>
      <c r="H78" s="159">
        <f t="shared" si="13"/>
        <v>68.181818181818173</v>
      </c>
      <c r="I78" s="93"/>
    </row>
    <row r="79" spans="1:10" s="2" customFormat="1" ht="56.25">
      <c r="A79" s="196" t="s">
        <v>474</v>
      </c>
      <c r="B79" s="209" t="s">
        <v>620</v>
      </c>
      <c r="C79" s="111">
        <v>552</v>
      </c>
      <c r="D79" s="111">
        <v>430</v>
      </c>
      <c r="E79" s="111">
        <v>0</v>
      </c>
      <c r="F79" s="111">
        <v>430</v>
      </c>
      <c r="G79" s="111">
        <f t="shared" si="12"/>
        <v>430</v>
      </c>
      <c r="H79" s="246" t="e">
        <f t="shared" si="13"/>
        <v>#DIV/0!</v>
      </c>
      <c r="I79" s="93"/>
    </row>
    <row r="80" spans="1:10" s="2" customFormat="1">
      <c r="A80" s="196" t="s">
        <v>475</v>
      </c>
      <c r="B80" s="209" t="s">
        <v>621</v>
      </c>
      <c r="C80" s="111">
        <v>601</v>
      </c>
      <c r="D80" s="111">
        <v>700</v>
      </c>
      <c r="E80" s="111">
        <v>720</v>
      </c>
      <c r="F80" s="111">
        <v>700</v>
      </c>
      <c r="G80" s="111">
        <f t="shared" si="12"/>
        <v>-20</v>
      </c>
      <c r="H80" s="159">
        <f t="shared" si="13"/>
        <v>97.222222222222214</v>
      </c>
      <c r="I80" s="93"/>
    </row>
    <row r="81" spans="1:9" s="2" customFormat="1" ht="37.5">
      <c r="A81" s="196" t="s">
        <v>476</v>
      </c>
      <c r="B81" s="209" t="s">
        <v>622</v>
      </c>
      <c r="C81" s="111">
        <v>88</v>
      </c>
      <c r="D81" s="111">
        <v>0</v>
      </c>
      <c r="E81" s="111">
        <v>0</v>
      </c>
      <c r="F81" s="111">
        <v>0</v>
      </c>
      <c r="G81" s="111">
        <f t="shared" si="12"/>
        <v>0</v>
      </c>
      <c r="H81" s="246" t="e">
        <f t="shared" si="13"/>
        <v>#DIV/0!</v>
      </c>
      <c r="I81" s="93"/>
    </row>
    <row r="82" spans="1:9" s="2" customFormat="1" ht="20.100000000000001" customHeight="1">
      <c r="A82" s="196" t="s">
        <v>477</v>
      </c>
      <c r="B82" s="209" t="s">
        <v>623</v>
      </c>
      <c r="C82" s="111">
        <v>11163</v>
      </c>
      <c r="D82" s="111">
        <v>6677</v>
      </c>
      <c r="E82" s="111">
        <v>4800</v>
      </c>
      <c r="F82" s="111">
        <v>6677</v>
      </c>
      <c r="G82" s="111">
        <f t="shared" si="12"/>
        <v>1877</v>
      </c>
      <c r="H82" s="159">
        <f t="shared" si="13"/>
        <v>139.10416666666669</v>
      </c>
      <c r="I82" s="93"/>
    </row>
    <row r="83" spans="1:9" s="253" customFormat="1" ht="20.100000000000001" customHeight="1">
      <c r="A83" s="196" t="s">
        <v>627</v>
      </c>
      <c r="B83" s="209" t="s">
        <v>624</v>
      </c>
      <c r="C83" s="111">
        <v>0</v>
      </c>
      <c r="D83" s="111">
        <v>0</v>
      </c>
      <c r="E83" s="111">
        <v>0</v>
      </c>
      <c r="F83" s="111">
        <v>0</v>
      </c>
      <c r="G83" s="111">
        <f t="shared" si="12"/>
        <v>0</v>
      </c>
      <c r="H83" s="246" t="e">
        <f t="shared" si="13"/>
        <v>#DIV/0!</v>
      </c>
      <c r="I83" s="93"/>
    </row>
    <row r="84" spans="1:9" s="2" customFormat="1" ht="27" customHeight="1">
      <c r="A84" s="196" t="s">
        <v>478</v>
      </c>
      <c r="B84" s="209" t="s">
        <v>625</v>
      </c>
      <c r="C84" s="111">
        <v>54</v>
      </c>
      <c r="D84" s="111">
        <v>38</v>
      </c>
      <c r="E84" s="111">
        <v>84</v>
      </c>
      <c r="F84" s="111">
        <v>38</v>
      </c>
      <c r="G84" s="111">
        <f t="shared" si="12"/>
        <v>-46</v>
      </c>
      <c r="H84" s="159">
        <f t="shared" si="13"/>
        <v>45.238095238095241</v>
      </c>
      <c r="I84" s="93"/>
    </row>
    <row r="85" spans="1:9" s="2" customFormat="1">
      <c r="A85" s="197" t="s">
        <v>440</v>
      </c>
      <c r="B85" s="209" t="s">
        <v>626</v>
      </c>
      <c r="C85" s="111">
        <v>3656</v>
      </c>
      <c r="D85" s="111">
        <v>607</v>
      </c>
      <c r="E85" s="111">
        <v>280</v>
      </c>
      <c r="F85" s="111">
        <v>607</v>
      </c>
      <c r="G85" s="111">
        <f t="shared" si="12"/>
        <v>327</v>
      </c>
      <c r="H85" s="159">
        <f t="shared" si="13"/>
        <v>216.78571428571428</v>
      </c>
      <c r="I85" s="93"/>
    </row>
    <row r="86" spans="1:9" s="2" customFormat="1" ht="20.100000000000001" customHeight="1">
      <c r="A86" s="222" t="s">
        <v>74</v>
      </c>
      <c r="B86" s="221">
        <v>1080</v>
      </c>
      <c r="C86" s="160">
        <f>SUM(C87:C92)</f>
        <v>-22987</v>
      </c>
      <c r="D86" s="160">
        <f>SUM(D87:D92)</f>
        <v>-17205</v>
      </c>
      <c r="E86" s="160">
        <f>SUM(E87:E92)</f>
        <v>-11299</v>
      </c>
      <c r="F86" s="160">
        <f>SUM(F87:F92)</f>
        <v>-17205</v>
      </c>
      <c r="G86" s="111">
        <f t="shared" si="1"/>
        <v>-5906</v>
      </c>
      <c r="H86" s="159">
        <f t="shared" si="0"/>
        <v>152.27011239932736</v>
      </c>
      <c r="I86" s="93"/>
    </row>
    <row r="87" spans="1:9" s="2" customFormat="1" ht="20.100000000000001" customHeight="1">
      <c r="A87" s="8" t="s">
        <v>152</v>
      </c>
      <c r="B87" s="9">
        <v>1081</v>
      </c>
      <c r="C87" s="111">
        <v>-8185</v>
      </c>
      <c r="D87" s="111">
        <v>-3028</v>
      </c>
      <c r="E87" s="111">
        <v>0</v>
      </c>
      <c r="F87" s="111">
        <v>-3028</v>
      </c>
      <c r="G87" s="111">
        <f t="shared" si="1"/>
        <v>-3028</v>
      </c>
      <c r="H87" s="246" t="e">
        <f t="shared" si="0"/>
        <v>#DIV/0!</v>
      </c>
      <c r="I87" s="93"/>
    </row>
    <row r="88" spans="1:9" s="2" customFormat="1" ht="20.100000000000001" customHeight="1">
      <c r="A88" s="8" t="s">
        <v>382</v>
      </c>
      <c r="B88" s="9">
        <v>1082</v>
      </c>
      <c r="C88" s="111">
        <v>0</v>
      </c>
      <c r="D88" s="111">
        <v>0</v>
      </c>
      <c r="E88" s="111">
        <v>0</v>
      </c>
      <c r="F88" s="111">
        <v>0</v>
      </c>
      <c r="G88" s="111">
        <f t="shared" si="1"/>
        <v>0</v>
      </c>
      <c r="H88" s="246" t="e">
        <f t="shared" si="0"/>
        <v>#DIV/0!</v>
      </c>
      <c r="I88" s="93"/>
    </row>
    <row r="89" spans="1:9" s="2" customFormat="1" ht="20.100000000000001" customHeight="1">
      <c r="A89" s="8" t="s">
        <v>66</v>
      </c>
      <c r="B89" s="9">
        <v>1083</v>
      </c>
      <c r="C89" s="111">
        <v>0</v>
      </c>
      <c r="D89" s="111">
        <v>0</v>
      </c>
      <c r="E89" s="111">
        <v>0</v>
      </c>
      <c r="F89" s="111">
        <v>0</v>
      </c>
      <c r="G89" s="111">
        <f t="shared" si="1"/>
        <v>0</v>
      </c>
      <c r="H89" s="246" t="e">
        <f t="shared" si="0"/>
        <v>#DIV/0!</v>
      </c>
      <c r="I89" s="93"/>
    </row>
    <row r="90" spans="1:9" s="2" customFormat="1" ht="35.25" customHeight="1">
      <c r="A90" s="8" t="s">
        <v>48</v>
      </c>
      <c r="B90" s="9">
        <v>1084</v>
      </c>
      <c r="C90" s="111">
        <v>0</v>
      </c>
      <c r="D90" s="111">
        <v>-475</v>
      </c>
      <c r="E90" s="111">
        <v>0</v>
      </c>
      <c r="F90" s="111">
        <v>-475</v>
      </c>
      <c r="G90" s="111">
        <f t="shared" si="1"/>
        <v>-475</v>
      </c>
      <c r="H90" s="246" t="e">
        <f t="shared" si="0"/>
        <v>#DIV/0!</v>
      </c>
      <c r="I90" s="93" t="s">
        <v>742</v>
      </c>
    </row>
    <row r="91" spans="1:9" s="2" customFormat="1" ht="20.100000000000001" customHeight="1">
      <c r="A91" s="8" t="s">
        <v>57</v>
      </c>
      <c r="B91" s="9">
        <v>1085</v>
      </c>
      <c r="C91" s="111">
        <v>0</v>
      </c>
      <c r="D91" s="111">
        <v>0</v>
      </c>
      <c r="E91" s="111">
        <v>0</v>
      </c>
      <c r="F91" s="111">
        <v>0</v>
      </c>
      <c r="G91" s="111">
        <f t="shared" si="1"/>
        <v>0</v>
      </c>
      <c r="H91" s="246" t="e">
        <f t="shared" si="0"/>
        <v>#DIV/0!</v>
      </c>
      <c r="I91" s="93"/>
    </row>
    <row r="92" spans="1:9" s="2" customFormat="1" ht="20.100000000000001" customHeight="1">
      <c r="A92" s="8" t="s">
        <v>181</v>
      </c>
      <c r="B92" s="9">
        <v>1086</v>
      </c>
      <c r="C92" s="195">
        <f>SUM(C93:C104)</f>
        <v>-14802</v>
      </c>
      <c r="D92" s="195">
        <f>SUM(D93:D104)</f>
        <v>-13702</v>
      </c>
      <c r="E92" s="195">
        <f t="shared" ref="E92" si="14">SUM(E93:E104)</f>
        <v>-11299</v>
      </c>
      <c r="F92" s="195">
        <f>SUM(F93:F104)</f>
        <v>-13702</v>
      </c>
      <c r="G92" s="111">
        <f t="shared" si="1"/>
        <v>-2403</v>
      </c>
      <c r="H92" s="159">
        <f t="shared" si="0"/>
        <v>121.26736879369855</v>
      </c>
      <c r="I92" s="93"/>
    </row>
    <row r="93" spans="1:9" s="2" customFormat="1" ht="20.100000000000001" customHeight="1">
      <c r="A93" s="196" t="s">
        <v>490</v>
      </c>
      <c r="B93" s="194" t="s">
        <v>502</v>
      </c>
      <c r="C93" s="111">
        <v>-1264</v>
      </c>
      <c r="D93" s="111">
        <v>-193</v>
      </c>
      <c r="E93" s="111">
        <v>-200</v>
      </c>
      <c r="F93" s="111">
        <v>-193</v>
      </c>
      <c r="G93" s="111">
        <f t="shared" ref="G93:G104" si="15">F93-E93</f>
        <v>7</v>
      </c>
      <c r="H93" s="159">
        <f t="shared" ref="H93:H104" si="16">(F93/E93)*100</f>
        <v>96.5</v>
      </c>
      <c r="I93" s="93"/>
    </row>
    <row r="94" spans="1:9" s="2" customFormat="1" ht="37.5">
      <c r="A94" s="196" t="s">
        <v>491</v>
      </c>
      <c r="B94" s="194" t="s">
        <v>503</v>
      </c>
      <c r="C94" s="111">
        <v>-414</v>
      </c>
      <c r="D94" s="111">
        <v>-196</v>
      </c>
      <c r="E94" s="111">
        <v>-180</v>
      </c>
      <c r="F94" s="111">
        <v>-196</v>
      </c>
      <c r="G94" s="111">
        <f t="shared" si="15"/>
        <v>-16</v>
      </c>
      <c r="H94" s="159">
        <f t="shared" si="16"/>
        <v>108.88888888888889</v>
      </c>
      <c r="I94" s="93" t="s">
        <v>628</v>
      </c>
    </row>
    <row r="95" spans="1:9" s="2" customFormat="1" ht="20.100000000000001" customHeight="1">
      <c r="A95" s="196" t="s">
        <v>492</v>
      </c>
      <c r="B95" s="194" t="s">
        <v>504</v>
      </c>
      <c r="C95" s="111">
        <v>-383</v>
      </c>
      <c r="D95" s="111">
        <v>-34</v>
      </c>
      <c r="E95" s="111">
        <v>0</v>
      </c>
      <c r="F95" s="111">
        <v>-34</v>
      </c>
      <c r="G95" s="111">
        <f t="shared" si="15"/>
        <v>-34</v>
      </c>
      <c r="H95" s="246" t="e">
        <f t="shared" si="16"/>
        <v>#DIV/0!</v>
      </c>
      <c r="I95" s="93"/>
    </row>
    <row r="96" spans="1:9" s="2" customFormat="1" ht="35.25" customHeight="1">
      <c r="A96" s="196" t="s">
        <v>493</v>
      </c>
      <c r="B96" s="194" t="s">
        <v>505</v>
      </c>
      <c r="C96" s="111">
        <v>-946</v>
      </c>
      <c r="D96" s="111">
        <v>-895</v>
      </c>
      <c r="E96" s="111">
        <v>-1092</v>
      </c>
      <c r="F96" s="111">
        <v>-895</v>
      </c>
      <c r="G96" s="111">
        <f>F96-E96</f>
        <v>197</v>
      </c>
      <c r="H96" s="159">
        <f>(F96/E96)*100</f>
        <v>81.959706959706963</v>
      </c>
      <c r="I96" s="93"/>
    </row>
    <row r="97" spans="1:9" s="2" customFormat="1" ht="31.5" customHeight="1">
      <c r="A97" s="196" t="s">
        <v>494</v>
      </c>
      <c r="B97" s="194" t="s">
        <v>506</v>
      </c>
      <c r="C97" s="111">
        <v>-1806</v>
      </c>
      <c r="D97" s="111">
        <v>-1206</v>
      </c>
      <c r="E97" s="111">
        <v>-500</v>
      </c>
      <c r="F97" s="111">
        <v>-1206</v>
      </c>
      <c r="G97" s="111">
        <f t="shared" si="15"/>
        <v>-706</v>
      </c>
      <c r="H97" s="159">
        <f t="shared" si="16"/>
        <v>241.2</v>
      </c>
      <c r="I97" s="93" t="s">
        <v>739</v>
      </c>
    </row>
    <row r="98" spans="1:9" s="2" customFormat="1" ht="20.100000000000001" customHeight="1">
      <c r="A98" s="196" t="s">
        <v>495</v>
      </c>
      <c r="B98" s="194" t="s">
        <v>507</v>
      </c>
      <c r="C98" s="111">
        <v>-4720</v>
      </c>
      <c r="D98" s="111">
        <v>-5570</v>
      </c>
      <c r="E98" s="111">
        <v>-5570</v>
      </c>
      <c r="F98" s="111">
        <v>-5570</v>
      </c>
      <c r="G98" s="111">
        <f t="shared" si="15"/>
        <v>0</v>
      </c>
      <c r="H98" s="159">
        <f t="shared" si="16"/>
        <v>100</v>
      </c>
      <c r="I98" s="93"/>
    </row>
    <row r="99" spans="1:9" s="2" customFormat="1" ht="37.5">
      <c r="A99" s="196" t="s">
        <v>496</v>
      </c>
      <c r="B99" s="194" t="s">
        <v>508</v>
      </c>
      <c r="C99" s="111">
        <v>-1745</v>
      </c>
      <c r="D99" s="111">
        <v>-2185</v>
      </c>
      <c r="E99" s="111">
        <v>-1458</v>
      </c>
      <c r="F99" s="111">
        <v>-2185</v>
      </c>
      <c r="G99" s="111">
        <f t="shared" si="15"/>
        <v>-727</v>
      </c>
      <c r="H99" s="159">
        <f t="shared" si="16"/>
        <v>149.86282578875171</v>
      </c>
      <c r="I99" s="93" t="s">
        <v>629</v>
      </c>
    </row>
    <row r="100" spans="1:9" s="2" customFormat="1">
      <c r="A100" s="196" t="s">
        <v>497</v>
      </c>
      <c r="B100" s="194" t="s">
        <v>509</v>
      </c>
      <c r="C100" s="111">
        <v>-113</v>
      </c>
      <c r="D100" s="111">
        <v>-237</v>
      </c>
      <c r="E100" s="111">
        <v>-248</v>
      </c>
      <c r="F100" s="111">
        <v>-237</v>
      </c>
      <c r="G100" s="111">
        <f t="shared" si="15"/>
        <v>11</v>
      </c>
      <c r="H100" s="159">
        <f t="shared" si="16"/>
        <v>95.564516129032256</v>
      </c>
      <c r="I100" s="93"/>
    </row>
    <row r="101" spans="1:9" s="2" customFormat="1" ht="37.5">
      <c r="A101" s="196" t="s">
        <v>498</v>
      </c>
      <c r="B101" s="194" t="s">
        <v>510</v>
      </c>
      <c r="C101" s="111">
        <v>-52</v>
      </c>
      <c r="D101" s="111">
        <v>-82</v>
      </c>
      <c r="E101" s="111">
        <v>-12</v>
      </c>
      <c r="F101" s="111">
        <v>-82</v>
      </c>
      <c r="G101" s="111">
        <f t="shared" si="15"/>
        <v>-70</v>
      </c>
      <c r="H101" s="159">
        <f t="shared" si="16"/>
        <v>683.33333333333326</v>
      </c>
      <c r="I101" s="93" t="s">
        <v>740</v>
      </c>
    </row>
    <row r="102" spans="1:9" s="2" customFormat="1">
      <c r="A102" s="196" t="s">
        <v>499</v>
      </c>
      <c r="B102" s="194" t="s">
        <v>511</v>
      </c>
      <c r="C102" s="111">
        <v>-2361</v>
      </c>
      <c r="D102" s="111">
        <v>-2514</v>
      </c>
      <c r="E102" s="111">
        <v>-1600</v>
      </c>
      <c r="F102" s="111">
        <v>-2514</v>
      </c>
      <c r="G102" s="111">
        <f t="shared" si="15"/>
        <v>-914</v>
      </c>
      <c r="H102" s="159">
        <f t="shared" si="16"/>
        <v>157.125</v>
      </c>
      <c r="I102" s="93" t="s">
        <v>748</v>
      </c>
    </row>
    <row r="103" spans="1:9" s="2" customFormat="1" ht="34.5" customHeight="1">
      <c r="A103" s="196" t="s">
        <v>500</v>
      </c>
      <c r="B103" s="194" t="s">
        <v>512</v>
      </c>
      <c r="C103" s="111">
        <v>-370</v>
      </c>
      <c r="D103" s="111">
        <v>0</v>
      </c>
      <c r="E103" s="111">
        <v>0</v>
      </c>
      <c r="F103" s="111">
        <v>0</v>
      </c>
      <c r="G103" s="111">
        <f t="shared" si="15"/>
        <v>0</v>
      </c>
      <c r="H103" s="246" t="e">
        <f t="shared" si="16"/>
        <v>#DIV/0!</v>
      </c>
      <c r="I103" s="93"/>
    </row>
    <row r="104" spans="1:9" s="2" customFormat="1" ht="55.5" customHeight="1">
      <c r="A104" s="193" t="s">
        <v>501</v>
      </c>
      <c r="B104" s="194" t="s">
        <v>513</v>
      </c>
      <c r="C104" s="111">
        <v>-628</v>
      </c>
      <c r="D104" s="111">
        <v>-590</v>
      </c>
      <c r="E104" s="111">
        <v>-439</v>
      </c>
      <c r="F104" s="111">
        <v>-590</v>
      </c>
      <c r="G104" s="111">
        <f t="shared" si="15"/>
        <v>-151</v>
      </c>
      <c r="H104" s="159">
        <f t="shared" si="16"/>
        <v>134.39635535307517</v>
      </c>
      <c r="I104" s="93" t="s">
        <v>741</v>
      </c>
    </row>
    <row r="105" spans="1:9" s="5" customFormat="1" ht="20.100000000000001" customHeight="1">
      <c r="A105" s="10" t="s">
        <v>4</v>
      </c>
      <c r="B105" s="11">
        <v>1100</v>
      </c>
      <c r="C105" s="120">
        <f>SUM(C33,C34,C62,C72,C86)</f>
        <v>229399</v>
      </c>
      <c r="D105" s="120">
        <f>SUM(D33,D34,D62,D72,D86)</f>
        <v>163545</v>
      </c>
      <c r="E105" s="120">
        <f>SUM(E33,E34,E62,E72,E86)</f>
        <v>277072</v>
      </c>
      <c r="F105" s="120">
        <f>SUM(F33,F34,F62,F72,F86)</f>
        <v>163545</v>
      </c>
      <c r="G105" s="121">
        <f t="shared" ref="G105:G128" si="17">F105-E105</f>
        <v>-113527</v>
      </c>
      <c r="H105" s="161">
        <f t="shared" si="0"/>
        <v>59.026173702142401</v>
      </c>
      <c r="I105" s="94"/>
    </row>
    <row r="106" spans="1:9" ht="20.100000000000001" customHeight="1">
      <c r="A106" s="8" t="s">
        <v>98</v>
      </c>
      <c r="B106" s="9">
        <v>1110</v>
      </c>
      <c r="C106" s="111">
        <v>0</v>
      </c>
      <c r="D106" s="111">
        <v>0</v>
      </c>
      <c r="E106" s="111">
        <v>0</v>
      </c>
      <c r="F106" s="111">
        <v>0</v>
      </c>
      <c r="G106" s="111">
        <f t="shared" si="17"/>
        <v>0</v>
      </c>
      <c r="H106" s="246" t="e">
        <f t="shared" si="0"/>
        <v>#DIV/0!</v>
      </c>
      <c r="I106" s="93"/>
    </row>
    <row r="107" spans="1:9" ht="20.100000000000001" customHeight="1">
      <c r="A107" s="8" t="s">
        <v>102</v>
      </c>
      <c r="B107" s="9">
        <v>1120</v>
      </c>
      <c r="C107" s="111">
        <v>0</v>
      </c>
      <c r="D107" s="111">
        <v>0</v>
      </c>
      <c r="E107" s="111">
        <v>0</v>
      </c>
      <c r="F107" s="111">
        <v>0</v>
      </c>
      <c r="G107" s="111">
        <f>F107-E107</f>
        <v>0</v>
      </c>
      <c r="H107" s="246" t="e">
        <f t="shared" si="0"/>
        <v>#DIV/0!</v>
      </c>
      <c r="I107" s="93"/>
    </row>
    <row r="108" spans="1:9" ht="20.100000000000001" customHeight="1">
      <c r="A108" s="8" t="s">
        <v>99</v>
      </c>
      <c r="B108" s="9">
        <v>1130</v>
      </c>
      <c r="C108" s="111">
        <v>0</v>
      </c>
      <c r="D108" s="111">
        <v>0</v>
      </c>
      <c r="E108" s="111">
        <v>0</v>
      </c>
      <c r="F108" s="111">
        <v>0</v>
      </c>
      <c r="G108" s="111">
        <f t="shared" si="17"/>
        <v>0</v>
      </c>
      <c r="H108" s="246" t="e">
        <f t="shared" si="0"/>
        <v>#DIV/0!</v>
      </c>
      <c r="I108" s="93"/>
    </row>
    <row r="109" spans="1:9" ht="20.100000000000001" customHeight="1">
      <c r="A109" s="8" t="s">
        <v>101</v>
      </c>
      <c r="B109" s="9">
        <v>1140</v>
      </c>
      <c r="C109" s="111">
        <v>0</v>
      </c>
      <c r="D109" s="111">
        <v>0</v>
      </c>
      <c r="E109" s="111">
        <v>0</v>
      </c>
      <c r="F109" s="111">
        <v>0</v>
      </c>
      <c r="G109" s="111">
        <f t="shared" si="17"/>
        <v>0</v>
      </c>
      <c r="H109" s="246" t="e">
        <f t="shared" si="0"/>
        <v>#DIV/0!</v>
      </c>
      <c r="I109" s="93"/>
    </row>
    <row r="110" spans="1:9" ht="20.100000000000001" customHeight="1">
      <c r="A110" s="8" t="s">
        <v>514</v>
      </c>
      <c r="B110" s="9">
        <v>1141</v>
      </c>
      <c r="C110" s="111">
        <v>0</v>
      </c>
      <c r="D110" s="111">
        <v>0</v>
      </c>
      <c r="E110" s="111">
        <v>0</v>
      </c>
      <c r="F110" s="111">
        <v>0</v>
      </c>
      <c r="G110" s="111">
        <f t="shared" ref="G110" si="18">F110-E110</f>
        <v>0</v>
      </c>
      <c r="H110" s="246" t="e">
        <f t="shared" ref="H110" si="19">(F110/E110)*100</f>
        <v>#DIV/0!</v>
      </c>
      <c r="I110" s="93"/>
    </row>
    <row r="111" spans="1:9" ht="20.100000000000001" customHeight="1">
      <c r="A111" s="8" t="s">
        <v>256</v>
      </c>
      <c r="B111" s="9">
        <v>1150</v>
      </c>
      <c r="C111" s="160">
        <f>SUM(C112:C113)</f>
        <v>683</v>
      </c>
      <c r="D111" s="160">
        <f>SUM(D112:D113)</f>
        <v>523</v>
      </c>
      <c r="E111" s="160">
        <f>SUM(E112:E113)</f>
        <v>420</v>
      </c>
      <c r="F111" s="160">
        <f>SUM(F112:F113)</f>
        <v>523</v>
      </c>
      <c r="G111" s="111">
        <f t="shared" si="17"/>
        <v>103</v>
      </c>
      <c r="H111" s="159">
        <f t="shared" si="0"/>
        <v>124.52380952380952</v>
      </c>
      <c r="I111" s="93"/>
    </row>
    <row r="112" spans="1:9" ht="20.100000000000001" customHeight="1">
      <c r="A112" s="8" t="s">
        <v>152</v>
      </c>
      <c r="B112" s="9">
        <v>1151</v>
      </c>
      <c r="C112" s="111">
        <v>0</v>
      </c>
      <c r="D112" s="111">
        <v>0</v>
      </c>
      <c r="E112" s="111">
        <v>0</v>
      </c>
      <c r="F112" s="111">
        <v>0</v>
      </c>
      <c r="G112" s="111">
        <f t="shared" si="17"/>
        <v>0</v>
      </c>
      <c r="H112" s="246" t="e">
        <f t="shared" si="0"/>
        <v>#DIV/0!</v>
      </c>
      <c r="I112" s="93"/>
    </row>
    <row r="113" spans="1:9" ht="20.100000000000001" customHeight="1">
      <c r="A113" s="8" t="s">
        <v>257</v>
      </c>
      <c r="B113" s="9">
        <v>1152</v>
      </c>
      <c r="C113" s="195">
        <f>SUM(C114:C115)</f>
        <v>683</v>
      </c>
      <c r="D113" s="195">
        <f t="shared" ref="D113:E113" si="20">SUM(D114:D115)</f>
        <v>523</v>
      </c>
      <c r="E113" s="195">
        <f t="shared" si="20"/>
        <v>420</v>
      </c>
      <c r="F113" s="195">
        <f t="shared" ref="F113" si="21">SUM(F114:F115)</f>
        <v>523</v>
      </c>
      <c r="G113" s="111">
        <f t="shared" ref="G113:G115" si="22">F113-E113</f>
        <v>103</v>
      </c>
      <c r="H113" s="159">
        <f t="shared" ref="H113:H115" si="23">(F113/E113)*100</f>
        <v>124.52380952380952</v>
      </c>
      <c r="I113" s="93"/>
    </row>
    <row r="114" spans="1:9" ht="20.100000000000001" customHeight="1">
      <c r="A114" s="193" t="s">
        <v>515</v>
      </c>
      <c r="B114" s="194" t="s">
        <v>516</v>
      </c>
      <c r="C114" s="111">
        <v>232</v>
      </c>
      <c r="D114" s="111">
        <v>313</v>
      </c>
      <c r="E114" s="111">
        <v>240</v>
      </c>
      <c r="F114" s="111">
        <v>313</v>
      </c>
      <c r="G114" s="111">
        <f t="shared" si="22"/>
        <v>73</v>
      </c>
      <c r="H114" s="159">
        <f t="shared" si="23"/>
        <v>130.41666666666666</v>
      </c>
      <c r="I114" s="93"/>
    </row>
    <row r="115" spans="1:9" ht="20.100000000000001" customHeight="1">
      <c r="A115" s="193" t="s">
        <v>517</v>
      </c>
      <c r="B115" s="194" t="s">
        <v>518</v>
      </c>
      <c r="C115" s="111">
        <v>451</v>
      </c>
      <c r="D115" s="111">
        <v>210</v>
      </c>
      <c r="E115" s="111">
        <v>180</v>
      </c>
      <c r="F115" s="111">
        <v>210</v>
      </c>
      <c r="G115" s="111">
        <f t="shared" si="22"/>
        <v>30</v>
      </c>
      <c r="H115" s="159">
        <f t="shared" si="23"/>
        <v>116.66666666666667</v>
      </c>
      <c r="I115" s="93"/>
    </row>
    <row r="116" spans="1:9" ht="20.100000000000001" customHeight="1">
      <c r="A116" s="8" t="s">
        <v>258</v>
      </c>
      <c r="B116" s="9">
        <v>1160</v>
      </c>
      <c r="C116" s="160">
        <f>SUM(C117:C118)</f>
        <v>0</v>
      </c>
      <c r="D116" s="160">
        <f>SUM(D117:D118)</f>
        <v>-10</v>
      </c>
      <c r="E116" s="160">
        <f>SUM(E117:E118)</f>
        <v>-20</v>
      </c>
      <c r="F116" s="160">
        <f>SUM(F117:F118)</f>
        <v>-10</v>
      </c>
      <c r="G116" s="111">
        <f t="shared" si="17"/>
        <v>10</v>
      </c>
      <c r="H116" s="159">
        <f t="shared" si="0"/>
        <v>50</v>
      </c>
      <c r="I116" s="93"/>
    </row>
    <row r="117" spans="1:9" ht="20.100000000000001" customHeight="1">
      <c r="A117" s="8" t="s">
        <v>152</v>
      </c>
      <c r="B117" s="9">
        <v>1161</v>
      </c>
      <c r="C117" s="111">
        <v>0</v>
      </c>
      <c r="D117" s="111">
        <v>0</v>
      </c>
      <c r="E117" s="111">
        <v>0</v>
      </c>
      <c r="F117" s="111">
        <v>0</v>
      </c>
      <c r="G117" s="111"/>
      <c r="H117" s="246" t="e">
        <f t="shared" si="0"/>
        <v>#DIV/0!</v>
      </c>
      <c r="I117" s="93"/>
    </row>
    <row r="118" spans="1:9" ht="20.100000000000001" customHeight="1">
      <c r="A118" s="8" t="s">
        <v>108</v>
      </c>
      <c r="B118" s="9">
        <v>1162</v>
      </c>
      <c r="C118" s="195">
        <f>SUM(C119:C120)</f>
        <v>0</v>
      </c>
      <c r="D118" s="195">
        <f t="shared" ref="D118:E118" si="24">SUM(D119:D120)</f>
        <v>-10</v>
      </c>
      <c r="E118" s="195">
        <f t="shared" si="24"/>
        <v>-20</v>
      </c>
      <c r="F118" s="195">
        <f t="shared" ref="F118" si="25">SUM(F119:F120)</f>
        <v>-10</v>
      </c>
      <c r="G118" s="111">
        <f t="shared" si="17"/>
        <v>10</v>
      </c>
      <c r="H118" s="159">
        <f t="shared" si="0"/>
        <v>50</v>
      </c>
      <c r="I118" s="93"/>
    </row>
    <row r="119" spans="1:9" ht="20.100000000000001" customHeight="1">
      <c r="A119" s="193" t="s">
        <v>519</v>
      </c>
      <c r="B119" s="194" t="s">
        <v>521</v>
      </c>
      <c r="C119" s="111">
        <v>0</v>
      </c>
      <c r="D119" s="111">
        <v>-10</v>
      </c>
      <c r="E119" s="111">
        <v>-20</v>
      </c>
      <c r="F119" s="111">
        <v>-10</v>
      </c>
      <c r="G119" s="111">
        <f t="shared" ref="G119:G120" si="26">F119-E119</f>
        <v>10</v>
      </c>
      <c r="H119" s="159">
        <f t="shared" ref="H119:H120" si="27">(F119/E119)*100</f>
        <v>50</v>
      </c>
      <c r="I119" s="93"/>
    </row>
    <row r="120" spans="1:9" ht="20.100000000000001" customHeight="1">
      <c r="A120" s="193" t="s">
        <v>520</v>
      </c>
      <c r="B120" s="194" t="s">
        <v>522</v>
      </c>
      <c r="C120" s="111">
        <v>0</v>
      </c>
      <c r="D120" s="111">
        <v>0</v>
      </c>
      <c r="E120" s="111">
        <v>0</v>
      </c>
      <c r="F120" s="111">
        <v>0</v>
      </c>
      <c r="G120" s="111">
        <f t="shared" si="26"/>
        <v>0</v>
      </c>
      <c r="H120" s="246" t="e">
        <f t="shared" si="27"/>
        <v>#DIV/0!</v>
      </c>
      <c r="I120" s="93"/>
    </row>
    <row r="121" spans="1:9" s="5" customFormat="1" ht="20.100000000000001" customHeight="1">
      <c r="A121" s="10" t="s">
        <v>87</v>
      </c>
      <c r="B121" s="11">
        <v>1170</v>
      </c>
      <c r="C121" s="120">
        <f>SUM(C105,C106,C107,C108,C109,C111,C116)</f>
        <v>230082</v>
      </c>
      <c r="D121" s="120">
        <f>SUM(D105,D106,D107,D108,D109,D111,D116)</f>
        <v>164058</v>
      </c>
      <c r="E121" s="120">
        <f>SUM(E105,E106,E107,E108,E109,E111,E116)</f>
        <v>277472</v>
      </c>
      <c r="F121" s="120">
        <f>SUM(F105,F106,F107,F108,F109,F111,F116)</f>
        <v>164058</v>
      </c>
      <c r="G121" s="121">
        <f t="shared" si="17"/>
        <v>-113414</v>
      </c>
      <c r="H121" s="161">
        <f t="shared" si="0"/>
        <v>59.125965863222227</v>
      </c>
      <c r="I121" s="94"/>
    </row>
    <row r="122" spans="1:9" ht="20.100000000000001" customHeight="1">
      <c r="A122" s="8" t="s">
        <v>249</v>
      </c>
      <c r="B122" s="7">
        <v>1180</v>
      </c>
      <c r="C122" s="111">
        <v>-42682</v>
      </c>
      <c r="D122" s="111">
        <v>-31822</v>
      </c>
      <c r="E122" s="111">
        <v>-52448</v>
      </c>
      <c r="F122" s="111">
        <v>-31822</v>
      </c>
      <c r="G122" s="111">
        <f t="shared" si="17"/>
        <v>20626</v>
      </c>
      <c r="H122" s="159">
        <f t="shared" ref="H122:H148" si="28">(F122/E122)*100</f>
        <v>60.673428920073214</v>
      </c>
      <c r="I122" s="93"/>
    </row>
    <row r="123" spans="1:9" ht="20.100000000000001" customHeight="1">
      <c r="A123" s="8" t="s">
        <v>250</v>
      </c>
      <c r="B123" s="7">
        <v>1181</v>
      </c>
      <c r="C123" s="111">
        <v>0</v>
      </c>
      <c r="D123" s="111">
        <v>0</v>
      </c>
      <c r="E123" s="111">
        <v>0</v>
      </c>
      <c r="F123" s="111">
        <v>0</v>
      </c>
      <c r="G123" s="111">
        <f t="shared" si="17"/>
        <v>0</v>
      </c>
      <c r="H123" s="246" t="e">
        <f t="shared" si="28"/>
        <v>#DIV/0!</v>
      </c>
      <c r="I123" s="93"/>
    </row>
    <row r="124" spans="1:9" ht="20.100000000000001" customHeight="1">
      <c r="A124" s="8" t="s">
        <v>251</v>
      </c>
      <c r="B124" s="9">
        <v>1190</v>
      </c>
      <c r="C124" s="111">
        <v>0</v>
      </c>
      <c r="D124" s="111">
        <v>0</v>
      </c>
      <c r="E124" s="111">
        <v>0</v>
      </c>
      <c r="F124" s="111">
        <v>0</v>
      </c>
      <c r="G124" s="111">
        <f t="shared" si="17"/>
        <v>0</v>
      </c>
      <c r="H124" s="246" t="e">
        <f t="shared" si="28"/>
        <v>#DIV/0!</v>
      </c>
      <c r="I124" s="93"/>
    </row>
    <row r="125" spans="1:9" ht="20.100000000000001" customHeight="1">
      <c r="A125" s="8" t="s">
        <v>252</v>
      </c>
      <c r="B125" s="6">
        <v>1191</v>
      </c>
      <c r="C125" s="111">
        <v>0</v>
      </c>
      <c r="D125" s="111">
        <v>0</v>
      </c>
      <c r="E125" s="111">
        <v>0</v>
      </c>
      <c r="F125" s="111">
        <v>0</v>
      </c>
      <c r="G125" s="260">
        <f t="shared" si="17"/>
        <v>0</v>
      </c>
      <c r="H125" s="246" t="e">
        <f t="shared" si="28"/>
        <v>#DIV/0!</v>
      </c>
      <c r="I125" s="93"/>
    </row>
    <row r="126" spans="1:9" s="5" customFormat="1" ht="20.100000000000001" customHeight="1">
      <c r="A126" s="10" t="s">
        <v>281</v>
      </c>
      <c r="B126" s="11">
        <v>1200</v>
      </c>
      <c r="C126" s="120">
        <f>SUM(C121,C122,C123,C124,C125)</f>
        <v>187400</v>
      </c>
      <c r="D126" s="120">
        <f>SUM(D121,D122,D123,D124,D125)</f>
        <v>132236</v>
      </c>
      <c r="E126" s="120">
        <f>SUM(E121,E122,E123,E124,E125)</f>
        <v>225024</v>
      </c>
      <c r="F126" s="120">
        <f>SUM(F121,F122,F123,F124,F125)</f>
        <v>132236</v>
      </c>
      <c r="G126" s="121">
        <f t="shared" si="17"/>
        <v>-92788</v>
      </c>
      <c r="H126" s="161">
        <f t="shared" si="28"/>
        <v>58.765287258248009</v>
      </c>
      <c r="I126" s="94"/>
    </row>
    <row r="127" spans="1:9" ht="20.100000000000001" customHeight="1">
      <c r="A127" s="8" t="s">
        <v>25</v>
      </c>
      <c r="B127" s="6">
        <v>1201</v>
      </c>
      <c r="C127" s="111">
        <v>189047</v>
      </c>
      <c r="D127" s="111">
        <v>132236</v>
      </c>
      <c r="E127" s="111">
        <v>225024</v>
      </c>
      <c r="F127" s="111">
        <v>132236</v>
      </c>
      <c r="G127" s="111">
        <f t="shared" si="17"/>
        <v>-92788</v>
      </c>
      <c r="H127" s="159">
        <f t="shared" si="28"/>
        <v>58.765287258248009</v>
      </c>
      <c r="I127" s="92"/>
    </row>
    <row r="128" spans="1:9" ht="20.100000000000001" customHeight="1">
      <c r="A128" s="8" t="s">
        <v>26</v>
      </c>
      <c r="B128" s="6">
        <v>1202</v>
      </c>
      <c r="C128" s="111">
        <v>-1647</v>
      </c>
      <c r="D128" s="111"/>
      <c r="E128" s="111">
        <v>0</v>
      </c>
      <c r="F128" s="111"/>
      <c r="G128" s="111">
        <f t="shared" si="17"/>
        <v>0</v>
      </c>
      <c r="H128" s="246" t="e">
        <f t="shared" si="28"/>
        <v>#DIV/0!</v>
      </c>
      <c r="I128" s="92"/>
    </row>
    <row r="129" spans="1:9" ht="20.100000000000001" customHeight="1">
      <c r="A129" s="10" t="s">
        <v>19</v>
      </c>
      <c r="B129" s="9">
        <v>1210</v>
      </c>
      <c r="C129" s="162">
        <f>SUM(C7,C72,C106,C108,C111,C123,C124)</f>
        <v>465408</v>
      </c>
      <c r="D129" s="162">
        <f>SUM(D7,D72,D106,D108,D111,D123,D124)</f>
        <v>414115</v>
      </c>
      <c r="E129" s="162">
        <f>SUM(E7,E72,E106,E108,E111,E123,E124)</f>
        <v>548506</v>
      </c>
      <c r="F129" s="162">
        <f>SUM(F7,F72,F106,F108,F111,F123,F124)</f>
        <v>414115</v>
      </c>
      <c r="G129" s="121">
        <f>F129-E129</f>
        <v>-134391</v>
      </c>
      <c r="H129" s="161">
        <f t="shared" si="28"/>
        <v>75.498718336718284</v>
      </c>
      <c r="I129" s="93"/>
    </row>
    <row r="130" spans="1:9" ht="20.100000000000001" customHeight="1">
      <c r="A130" s="10" t="s">
        <v>105</v>
      </c>
      <c r="B130" s="9">
        <v>1220</v>
      </c>
      <c r="C130" s="162">
        <f>SUM(C8,C34,C62,C86,C107,C109,C116,C122,C125)</f>
        <v>-278008</v>
      </c>
      <c r="D130" s="162">
        <f>SUM(D8,D34,D62,D86,D107,D109,D116,D122,D125)</f>
        <v>-281879</v>
      </c>
      <c r="E130" s="162">
        <f>SUM(E8,E34,E62,E86,E107,E109,E116,E122,E125)</f>
        <v>-323482</v>
      </c>
      <c r="F130" s="162">
        <f>SUM(F8,F34,F62,F86,F107,F109,F116,F122,F125)</f>
        <v>-281879</v>
      </c>
      <c r="G130" s="121">
        <f>F130-E130</f>
        <v>41603</v>
      </c>
      <c r="H130" s="161">
        <f t="shared" si="28"/>
        <v>87.139006188906947</v>
      </c>
      <c r="I130" s="93"/>
    </row>
    <row r="131" spans="1:9" ht="20.100000000000001" customHeight="1">
      <c r="A131" s="8" t="s">
        <v>182</v>
      </c>
      <c r="B131" s="9">
        <v>1230</v>
      </c>
      <c r="C131" s="111">
        <v>0</v>
      </c>
      <c r="D131" s="111">
        <v>0</v>
      </c>
      <c r="E131" s="111">
        <v>0</v>
      </c>
      <c r="F131" s="111">
        <v>0</v>
      </c>
      <c r="G131" s="111">
        <f>F131-E131</f>
        <v>0</v>
      </c>
      <c r="H131" s="246" t="e">
        <f t="shared" si="28"/>
        <v>#DIV/0!</v>
      </c>
      <c r="I131" s="93"/>
    </row>
    <row r="132" spans="1:9" ht="18" customHeight="1">
      <c r="A132" s="315" t="s">
        <v>125</v>
      </c>
      <c r="B132" s="315"/>
      <c r="C132" s="315"/>
      <c r="D132" s="315"/>
      <c r="E132" s="315"/>
      <c r="F132" s="315"/>
      <c r="G132" s="315"/>
      <c r="H132" s="315"/>
      <c r="I132" s="315"/>
    </row>
    <row r="133" spans="1:9" ht="30.75" customHeight="1">
      <c r="A133" s="8" t="s">
        <v>193</v>
      </c>
      <c r="B133" s="9">
        <v>1300</v>
      </c>
      <c r="C133" s="160">
        <f>C105</f>
        <v>229399</v>
      </c>
      <c r="D133" s="160">
        <f>D105</f>
        <v>163545</v>
      </c>
      <c r="E133" s="160">
        <f>E105</f>
        <v>277072</v>
      </c>
      <c r="F133" s="160">
        <f>F105</f>
        <v>163545</v>
      </c>
      <c r="G133" s="111">
        <f t="shared" ref="G133:G139" si="29">F133-E133</f>
        <v>-113527</v>
      </c>
      <c r="H133" s="159">
        <f t="shared" si="28"/>
        <v>59.026173702142401</v>
      </c>
      <c r="I133" s="93"/>
    </row>
    <row r="134" spans="1:9" ht="20.100000000000001" customHeight="1">
      <c r="A134" s="8" t="s">
        <v>338</v>
      </c>
      <c r="B134" s="9">
        <v>1301</v>
      </c>
      <c r="C134" s="160">
        <f>C146</f>
        <v>23568</v>
      </c>
      <c r="D134" s="160">
        <f>D146</f>
        <v>27442</v>
      </c>
      <c r="E134" s="160">
        <f>E146</f>
        <v>32259</v>
      </c>
      <c r="F134" s="160">
        <f>F146</f>
        <v>27442</v>
      </c>
      <c r="G134" s="111">
        <f t="shared" si="29"/>
        <v>-4817</v>
      </c>
      <c r="H134" s="159">
        <f t="shared" si="28"/>
        <v>85.067733035741966</v>
      </c>
      <c r="I134" s="93"/>
    </row>
    <row r="135" spans="1:9" ht="30" customHeight="1">
      <c r="A135" s="8" t="s">
        <v>339</v>
      </c>
      <c r="B135" s="9">
        <v>1302</v>
      </c>
      <c r="C135" s="160">
        <f>C73</f>
        <v>11298</v>
      </c>
      <c r="D135" s="160">
        <f>D73</f>
        <v>9083</v>
      </c>
      <c r="E135" s="160">
        <f>E73</f>
        <v>0</v>
      </c>
      <c r="F135" s="160">
        <f>F73</f>
        <v>9083</v>
      </c>
      <c r="G135" s="111">
        <f t="shared" si="29"/>
        <v>9083</v>
      </c>
      <c r="H135" s="246" t="e">
        <f t="shared" si="28"/>
        <v>#DIV/0!</v>
      </c>
      <c r="I135" s="93"/>
    </row>
    <row r="136" spans="1:9" ht="27" customHeight="1">
      <c r="A136" s="8" t="s">
        <v>340</v>
      </c>
      <c r="B136" s="9">
        <v>1303</v>
      </c>
      <c r="C136" s="160">
        <f>C87</f>
        <v>-8185</v>
      </c>
      <c r="D136" s="160">
        <f>D87</f>
        <v>-3028</v>
      </c>
      <c r="E136" s="160">
        <f>E87</f>
        <v>0</v>
      </c>
      <c r="F136" s="160">
        <f>F87</f>
        <v>-3028</v>
      </c>
      <c r="G136" s="111">
        <f t="shared" si="29"/>
        <v>-3028</v>
      </c>
      <c r="H136" s="246" t="e">
        <f t="shared" si="28"/>
        <v>#DIV/0!</v>
      </c>
      <c r="I136" s="93"/>
    </row>
    <row r="137" spans="1:9" ht="20.100000000000001" customHeight="1">
      <c r="A137" s="8" t="s">
        <v>341</v>
      </c>
      <c r="B137" s="9">
        <v>1304</v>
      </c>
      <c r="C137" s="160">
        <f>C74</f>
        <v>0</v>
      </c>
      <c r="D137" s="160">
        <f>D74</f>
        <v>0</v>
      </c>
      <c r="E137" s="160">
        <f>E74</f>
        <v>0</v>
      </c>
      <c r="F137" s="160">
        <f>F74</f>
        <v>0</v>
      </c>
      <c r="G137" s="111"/>
      <c r="H137" s="246" t="e">
        <f t="shared" si="28"/>
        <v>#DIV/0!</v>
      </c>
      <c r="I137" s="93"/>
    </row>
    <row r="138" spans="1:9" ht="20.100000000000001" customHeight="1">
      <c r="A138" s="8" t="s">
        <v>342</v>
      </c>
      <c r="B138" s="9">
        <v>1305</v>
      </c>
      <c r="C138" s="160">
        <f>C88</f>
        <v>0</v>
      </c>
      <c r="D138" s="160">
        <f>D88</f>
        <v>0</v>
      </c>
      <c r="E138" s="160">
        <f>E88</f>
        <v>0</v>
      </c>
      <c r="F138" s="160">
        <f>F88</f>
        <v>0</v>
      </c>
      <c r="G138" s="111">
        <f t="shared" si="29"/>
        <v>0</v>
      </c>
      <c r="H138" s="246" t="e">
        <f t="shared" si="28"/>
        <v>#DIV/0!</v>
      </c>
      <c r="I138" s="93"/>
    </row>
    <row r="139" spans="1:9" s="5" customFormat="1" ht="20.100000000000001" customHeight="1">
      <c r="A139" s="10" t="s">
        <v>119</v>
      </c>
      <c r="B139" s="11">
        <v>1310</v>
      </c>
      <c r="C139" s="163">
        <f>C133+C134-C135-C136-C137-C138</f>
        <v>249854</v>
      </c>
      <c r="D139" s="163">
        <f>D133+D134-D135-D136-D137-D138</f>
        <v>184932</v>
      </c>
      <c r="E139" s="163">
        <f>E133+E134-E135-E136-E137-E138</f>
        <v>309331</v>
      </c>
      <c r="F139" s="163">
        <f>F133+F134-F135-F136-F137-F138</f>
        <v>184932</v>
      </c>
      <c r="G139" s="121">
        <f t="shared" si="29"/>
        <v>-124399</v>
      </c>
      <c r="H139" s="161">
        <f t="shared" si="28"/>
        <v>59.784502684826293</v>
      </c>
      <c r="I139" s="94"/>
    </row>
    <row r="140" spans="1:9" s="5" customFormat="1" ht="20.100000000000001" customHeight="1">
      <c r="A140" s="301" t="s">
        <v>159</v>
      </c>
      <c r="B140" s="302"/>
      <c r="C140" s="302"/>
      <c r="D140" s="302"/>
      <c r="E140" s="302"/>
      <c r="F140" s="302"/>
      <c r="G140" s="302"/>
      <c r="H140" s="302"/>
      <c r="I140" s="303"/>
    </row>
    <row r="141" spans="1:9" s="5" customFormat="1" ht="20.100000000000001" customHeight="1">
      <c r="A141" s="8" t="s">
        <v>194</v>
      </c>
      <c r="B141" s="9">
        <v>1400</v>
      </c>
      <c r="C141" s="195">
        <f>SUM(C142:C143)</f>
        <v>26015</v>
      </c>
      <c r="D141" s="195">
        <f t="shared" ref="D141" si="30">SUM(D142:D143)</f>
        <v>27654</v>
      </c>
      <c r="E141" s="195">
        <f>SUM(E142:E143)</f>
        <v>42225</v>
      </c>
      <c r="F141" s="195">
        <f t="shared" ref="F141" si="31">SUM(F142:F143)</f>
        <v>27654</v>
      </c>
      <c r="G141" s="111">
        <f t="shared" ref="G141:G148" si="32">F141-E141</f>
        <v>-14571</v>
      </c>
      <c r="H141" s="159">
        <f t="shared" si="28"/>
        <v>65.492007104795732</v>
      </c>
      <c r="I141" s="93"/>
    </row>
    <row r="142" spans="1:9" s="5" customFormat="1" ht="20.100000000000001" customHeight="1">
      <c r="A142" s="8" t="s">
        <v>195</v>
      </c>
      <c r="B142" s="40">
        <v>1401</v>
      </c>
      <c r="C142" s="111">
        <v>11310</v>
      </c>
      <c r="D142" s="111">
        <v>12698</v>
      </c>
      <c r="E142" s="111">
        <v>12000</v>
      </c>
      <c r="F142" s="111">
        <v>12698</v>
      </c>
      <c r="G142" s="111">
        <f t="shared" si="32"/>
        <v>698</v>
      </c>
      <c r="H142" s="159">
        <f t="shared" si="28"/>
        <v>105.81666666666666</v>
      </c>
      <c r="I142" s="92"/>
    </row>
    <row r="143" spans="1:9" s="5" customFormat="1" ht="20.100000000000001" customHeight="1">
      <c r="A143" s="8" t="s">
        <v>28</v>
      </c>
      <c r="B143" s="40">
        <v>1402</v>
      </c>
      <c r="C143" s="111">
        <v>14705</v>
      </c>
      <c r="D143" s="111">
        <v>14956</v>
      </c>
      <c r="E143" s="111">
        <v>30225</v>
      </c>
      <c r="F143" s="111">
        <v>14956</v>
      </c>
      <c r="G143" s="111">
        <f t="shared" si="32"/>
        <v>-15269</v>
      </c>
      <c r="H143" s="159">
        <f t="shared" si="28"/>
        <v>49.482216708023159</v>
      </c>
      <c r="I143" s="92"/>
    </row>
    <row r="144" spans="1:9" s="5" customFormat="1" ht="20.100000000000001" customHeight="1">
      <c r="A144" s="8" t="s">
        <v>5</v>
      </c>
      <c r="B144" s="14">
        <v>1410</v>
      </c>
      <c r="C144" s="111">
        <v>89952</v>
      </c>
      <c r="D144" s="111">
        <v>102335</v>
      </c>
      <c r="E144" s="111">
        <v>102620</v>
      </c>
      <c r="F144" s="111">
        <v>102335</v>
      </c>
      <c r="G144" s="111">
        <f t="shared" si="32"/>
        <v>-285</v>
      </c>
      <c r="H144" s="159">
        <f t="shared" si="28"/>
        <v>99.722276359384125</v>
      </c>
      <c r="I144" s="93"/>
    </row>
    <row r="145" spans="1:9" s="5" customFormat="1" ht="20.100000000000001" customHeight="1">
      <c r="A145" s="8" t="s">
        <v>6</v>
      </c>
      <c r="B145" s="14">
        <v>1420</v>
      </c>
      <c r="C145" s="111">
        <v>31931</v>
      </c>
      <c r="D145" s="111">
        <v>22636</v>
      </c>
      <c r="E145" s="111">
        <v>25877</v>
      </c>
      <c r="F145" s="111">
        <v>22636</v>
      </c>
      <c r="G145" s="111">
        <f t="shared" si="32"/>
        <v>-3241</v>
      </c>
      <c r="H145" s="159">
        <f t="shared" si="28"/>
        <v>87.475364223055223</v>
      </c>
      <c r="I145" s="93"/>
    </row>
    <row r="146" spans="1:9" s="5" customFormat="1" ht="20.100000000000001" customHeight="1">
      <c r="A146" s="8" t="s">
        <v>7</v>
      </c>
      <c r="B146" s="14">
        <v>1430</v>
      </c>
      <c r="C146" s="111">
        <v>23568</v>
      </c>
      <c r="D146" s="111">
        <v>27442</v>
      </c>
      <c r="E146" s="111">
        <v>32259</v>
      </c>
      <c r="F146" s="111">
        <v>27442</v>
      </c>
      <c r="G146" s="111">
        <f t="shared" si="32"/>
        <v>-4817</v>
      </c>
      <c r="H146" s="159">
        <f t="shared" si="28"/>
        <v>85.067733035741966</v>
      </c>
      <c r="I146" s="93"/>
    </row>
    <row r="147" spans="1:9" s="5" customFormat="1" ht="20.100000000000001" customHeight="1">
      <c r="A147" s="8" t="s">
        <v>29</v>
      </c>
      <c r="B147" s="14">
        <v>1440</v>
      </c>
      <c r="C147" s="111">
        <v>63446</v>
      </c>
      <c r="D147" s="111">
        <v>69784</v>
      </c>
      <c r="E147" s="111">
        <v>67853</v>
      </c>
      <c r="F147" s="111">
        <v>69784</v>
      </c>
      <c r="G147" s="111">
        <f t="shared" si="32"/>
        <v>1931</v>
      </c>
      <c r="H147" s="159">
        <f t="shared" si="28"/>
        <v>102.84585795764374</v>
      </c>
      <c r="I147" s="93"/>
    </row>
    <row r="148" spans="1:9" s="5" customFormat="1">
      <c r="A148" s="10" t="s">
        <v>53</v>
      </c>
      <c r="B148" s="51">
        <v>1450</v>
      </c>
      <c r="C148" s="164">
        <f>SUM(C141,C144:C147)</f>
        <v>234912</v>
      </c>
      <c r="D148" s="164">
        <f>SUM(D141,D144:D147)</f>
        <v>249851</v>
      </c>
      <c r="E148" s="164">
        <f>SUM(E141,E144:E147)</f>
        <v>270834</v>
      </c>
      <c r="F148" s="164">
        <f>SUM(F141,F144:F147)</f>
        <v>249851</v>
      </c>
      <c r="G148" s="121">
        <f t="shared" si="32"/>
        <v>-20983</v>
      </c>
      <c r="H148" s="161">
        <f t="shared" si="28"/>
        <v>92.252449840123475</v>
      </c>
      <c r="I148" s="94"/>
    </row>
    <row r="149" spans="1:9" s="5" customFormat="1">
      <c r="A149" s="59"/>
      <c r="B149" s="69"/>
      <c r="C149" s="69"/>
      <c r="D149" s="69"/>
      <c r="E149" s="69"/>
      <c r="F149" s="69"/>
      <c r="G149" s="69"/>
      <c r="H149" s="69"/>
      <c r="I149" s="69"/>
    </row>
    <row r="150" spans="1:9" s="5" customFormat="1">
      <c r="A150" s="59"/>
      <c r="B150" s="69"/>
      <c r="C150" s="69"/>
      <c r="D150" s="69"/>
      <c r="E150" s="69"/>
      <c r="F150" s="69"/>
      <c r="G150" s="69"/>
      <c r="H150" s="69"/>
      <c r="I150" s="69"/>
    </row>
    <row r="151" spans="1:9">
      <c r="A151" s="28"/>
    </row>
    <row r="152" spans="1:9" ht="27.75" customHeight="1">
      <c r="A152" s="59" t="s">
        <v>610</v>
      </c>
      <c r="B152" s="1"/>
      <c r="C152" s="311" t="s">
        <v>94</v>
      </c>
      <c r="D152" s="312"/>
      <c r="E152" s="312"/>
      <c r="F152" s="312"/>
      <c r="G152" s="289" t="s">
        <v>651</v>
      </c>
      <c r="H152" s="289"/>
      <c r="I152" s="3"/>
    </row>
    <row r="153" spans="1:9" s="2" customFormat="1">
      <c r="A153" s="261" t="s">
        <v>640</v>
      </c>
      <c r="B153" s="262"/>
      <c r="C153" s="289" t="s">
        <v>72</v>
      </c>
      <c r="D153" s="289"/>
      <c r="E153" s="289"/>
      <c r="F153" s="289"/>
      <c r="G153" s="310" t="s">
        <v>90</v>
      </c>
      <c r="H153" s="310"/>
    </row>
    <row r="154" spans="1:9">
      <c r="A154" s="28"/>
    </row>
    <row r="155" spans="1:9">
      <c r="A155" s="28"/>
    </row>
    <row r="156" spans="1:9">
      <c r="A156" s="28"/>
    </row>
    <row r="157" spans="1:9">
      <c r="A157" s="28"/>
    </row>
    <row r="158" spans="1:9">
      <c r="A158" s="28"/>
    </row>
    <row r="159" spans="1:9">
      <c r="A159" s="28"/>
    </row>
    <row r="160" spans="1:9">
      <c r="A160" s="28"/>
    </row>
    <row r="161" spans="1:1">
      <c r="A161" s="28"/>
    </row>
    <row r="162" spans="1:1">
      <c r="A162" s="28"/>
    </row>
    <row r="163" spans="1:1">
      <c r="A163" s="28"/>
    </row>
    <row r="164" spans="1:1">
      <c r="A164" s="28"/>
    </row>
    <row r="165" spans="1:1">
      <c r="A165" s="28"/>
    </row>
    <row r="166" spans="1:1">
      <c r="A166" s="28"/>
    </row>
    <row r="167" spans="1:1">
      <c r="A167" s="28"/>
    </row>
    <row r="168" spans="1:1">
      <c r="A168" s="28"/>
    </row>
    <row r="169" spans="1:1">
      <c r="A169" s="28"/>
    </row>
    <row r="170" spans="1:1">
      <c r="A170" s="28"/>
    </row>
    <row r="171" spans="1:1">
      <c r="A171" s="28"/>
    </row>
    <row r="172" spans="1:1">
      <c r="A172" s="28"/>
    </row>
    <row r="173" spans="1:1">
      <c r="A173" s="28"/>
    </row>
    <row r="174" spans="1:1">
      <c r="A174" s="28"/>
    </row>
    <row r="175" spans="1:1">
      <c r="A175" s="28"/>
    </row>
    <row r="176" spans="1:1">
      <c r="A176" s="28"/>
    </row>
    <row r="177" spans="1:1">
      <c r="A177" s="28"/>
    </row>
    <row r="178" spans="1:1">
      <c r="A178" s="28"/>
    </row>
    <row r="179" spans="1:1">
      <c r="A179" s="28"/>
    </row>
    <row r="180" spans="1:1">
      <c r="A180" s="28"/>
    </row>
    <row r="181" spans="1:1">
      <c r="A181" s="28"/>
    </row>
    <row r="182" spans="1:1">
      <c r="A182" s="28"/>
    </row>
    <row r="183" spans="1:1">
      <c r="A183" s="28"/>
    </row>
    <row r="184" spans="1:1">
      <c r="A184" s="28"/>
    </row>
    <row r="185" spans="1:1">
      <c r="A185" s="28"/>
    </row>
    <row r="186" spans="1:1">
      <c r="A186" s="28"/>
    </row>
    <row r="187" spans="1:1">
      <c r="A187" s="28"/>
    </row>
    <row r="188" spans="1:1">
      <c r="A188" s="28"/>
    </row>
    <row r="189" spans="1:1">
      <c r="A189" s="28"/>
    </row>
    <row r="190" spans="1:1">
      <c r="A190" s="28"/>
    </row>
    <row r="191" spans="1:1">
      <c r="A191" s="28"/>
    </row>
    <row r="192" spans="1:1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  <row r="329" spans="1:1">
      <c r="A329" s="52"/>
    </row>
    <row r="330" spans="1:1">
      <c r="A330" s="52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</sheetData>
  <mergeCells count="12">
    <mergeCell ref="G153:H153"/>
    <mergeCell ref="A1:I1"/>
    <mergeCell ref="A140:I140"/>
    <mergeCell ref="C3:D3"/>
    <mergeCell ref="E3:I3"/>
    <mergeCell ref="B3:B4"/>
    <mergeCell ref="A3:A4"/>
    <mergeCell ref="A6:I6"/>
    <mergeCell ref="A132:I132"/>
    <mergeCell ref="C152:F152"/>
    <mergeCell ref="G152:H152"/>
    <mergeCell ref="C153:F153"/>
  </mergeCells>
  <phoneticPr fontId="0" type="noConversion"/>
  <pageMargins left="0.51181102362204722" right="0.15748031496062992" top="0.35433070866141736" bottom="7.874015748031496E-2" header="0" footer="0"/>
  <pageSetup paperSize="9" scale="53" fitToHeight="6" orientation="landscape" verticalDpi="300" r:id="rId1"/>
  <headerFooter alignWithMargins="0"/>
  <rowBreaks count="1" manualBreakCount="1">
    <brk id="34" max="8" man="1"/>
  </rowBreaks>
  <ignoredErrors>
    <ignoredError sqref="H141:H148 G126:G128 G121:G122 G116 H121:H131 G111:G112 H134:H135 G136:H138 C139 H8:H16 G9:G16 H72:H75 G33:H35 G62:H69 G87:G92 H86:H92 G105:H109 H111:H112 H116:H118 G118 G37:H56 G36 E139 G139:H13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07"/>
  <sheetViews>
    <sheetView view="pageBreakPreview" zoomScale="75" zoomScaleNormal="75" zoomScaleSheetLayoutView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46" sqref="C46:F47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316" t="s">
        <v>122</v>
      </c>
      <c r="B1" s="316"/>
      <c r="C1" s="316"/>
      <c r="D1" s="316"/>
      <c r="E1" s="316"/>
      <c r="F1" s="316"/>
      <c r="G1" s="316"/>
      <c r="H1" s="316"/>
    </row>
    <row r="2" spans="1:8">
      <c r="A2" s="316"/>
      <c r="B2" s="316"/>
      <c r="C2" s="316"/>
      <c r="D2" s="316"/>
      <c r="E2" s="316"/>
      <c r="F2" s="316"/>
      <c r="G2" s="316"/>
      <c r="H2" s="316"/>
    </row>
    <row r="3" spans="1:8" ht="38.25" customHeight="1">
      <c r="A3" s="294" t="s">
        <v>196</v>
      </c>
      <c r="B3" s="318" t="s">
        <v>18</v>
      </c>
      <c r="C3" s="291" t="s">
        <v>344</v>
      </c>
      <c r="D3" s="291"/>
      <c r="E3" s="294" t="s">
        <v>381</v>
      </c>
      <c r="F3" s="294"/>
      <c r="G3" s="294"/>
      <c r="H3" s="294"/>
    </row>
    <row r="4" spans="1:8" ht="39" customHeight="1">
      <c r="A4" s="294"/>
      <c r="B4" s="318"/>
      <c r="C4" s="280" t="s">
        <v>183</v>
      </c>
      <c r="D4" s="7" t="s">
        <v>184</v>
      </c>
      <c r="E4" s="280" t="s">
        <v>185</v>
      </c>
      <c r="F4" s="7" t="s">
        <v>172</v>
      </c>
      <c r="G4" s="71" t="s">
        <v>191</v>
      </c>
      <c r="H4" s="71" t="s">
        <v>192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5" customHeight="1">
      <c r="A6" s="317" t="s">
        <v>121</v>
      </c>
      <c r="B6" s="317"/>
      <c r="C6" s="317"/>
      <c r="D6" s="317"/>
      <c r="E6" s="317"/>
      <c r="F6" s="317"/>
      <c r="G6" s="317"/>
      <c r="H6" s="317"/>
    </row>
    <row r="7" spans="1:8" ht="42.75" customHeight="1">
      <c r="A7" s="47" t="s">
        <v>55</v>
      </c>
      <c r="B7" s="6">
        <v>2000</v>
      </c>
      <c r="C7" s="111"/>
      <c r="D7" s="111">
        <v>76202</v>
      </c>
      <c r="E7" s="111">
        <v>76202</v>
      </c>
      <c r="F7" s="111">
        <v>76202</v>
      </c>
      <c r="G7" s="111">
        <f t="shared" ref="G7:G22" si="0">F7-E7</f>
        <v>0</v>
      </c>
      <c r="H7" s="159">
        <f>(F7/E7)*100</f>
        <v>100</v>
      </c>
    </row>
    <row r="8" spans="1:8" ht="37.5">
      <c r="A8" s="47" t="s">
        <v>259</v>
      </c>
      <c r="B8" s="6">
        <v>2010</v>
      </c>
      <c r="C8" s="160">
        <f>SUM(C9:C10)</f>
        <v>-60287</v>
      </c>
      <c r="D8" s="160">
        <f>SUM(D9:D10)</f>
        <v>-108505</v>
      </c>
      <c r="E8" s="160">
        <f>SUM(E9:E10)</f>
        <v>-168768</v>
      </c>
      <c r="F8" s="160">
        <f>SUM(F9:F10)</f>
        <v>-108505</v>
      </c>
      <c r="G8" s="111">
        <f t="shared" si="0"/>
        <v>60263</v>
      </c>
      <c r="H8" s="159">
        <f t="shared" ref="H8:H52" si="1">(F8/E8)*100</f>
        <v>64.292401403109594</v>
      </c>
    </row>
    <row r="9" spans="1:8" ht="42.75" customHeight="1">
      <c r="A9" s="8" t="s">
        <v>146</v>
      </c>
      <c r="B9" s="6">
        <v>2011</v>
      </c>
      <c r="C9" s="111">
        <v>-60287</v>
      </c>
      <c r="D9" s="111">
        <v>-108505</v>
      </c>
      <c r="E9" s="111">
        <v>-168768</v>
      </c>
      <c r="F9" s="111">
        <v>-108505</v>
      </c>
      <c r="G9" s="111">
        <f t="shared" si="0"/>
        <v>60263</v>
      </c>
      <c r="H9" s="159">
        <f t="shared" si="1"/>
        <v>64.292401403109594</v>
      </c>
    </row>
    <row r="10" spans="1:8" ht="42.75" customHeight="1">
      <c r="A10" s="8" t="s">
        <v>386</v>
      </c>
      <c r="B10" s="6">
        <v>2012</v>
      </c>
      <c r="C10" s="111">
        <v>0</v>
      </c>
      <c r="D10" s="111">
        <v>0</v>
      </c>
      <c r="E10" s="111">
        <v>0</v>
      </c>
      <c r="F10" s="111">
        <v>0</v>
      </c>
      <c r="G10" s="111">
        <f t="shared" si="0"/>
        <v>0</v>
      </c>
      <c r="H10" s="246" t="e">
        <f t="shared" si="1"/>
        <v>#DIV/0!</v>
      </c>
    </row>
    <row r="11" spans="1:8" ht="20.100000000000001" customHeight="1">
      <c r="A11" s="8" t="s">
        <v>130</v>
      </c>
      <c r="B11" s="6" t="s">
        <v>153</v>
      </c>
      <c r="C11" s="111">
        <v>0</v>
      </c>
      <c r="D11" s="111">
        <v>0</v>
      </c>
      <c r="E11" s="111">
        <v>0</v>
      </c>
      <c r="F11" s="111">
        <v>0</v>
      </c>
      <c r="G11" s="111">
        <f t="shared" si="0"/>
        <v>0</v>
      </c>
      <c r="H11" s="246" t="e">
        <f t="shared" si="1"/>
        <v>#DIV/0!</v>
      </c>
    </row>
    <row r="12" spans="1:8" ht="20.100000000000001" customHeight="1">
      <c r="A12" s="8" t="s">
        <v>139</v>
      </c>
      <c r="B12" s="6">
        <v>2020</v>
      </c>
      <c r="C12" s="111">
        <v>0</v>
      </c>
      <c r="D12" s="111">
        <v>0</v>
      </c>
      <c r="E12" s="111">
        <v>0</v>
      </c>
      <c r="F12" s="111">
        <v>0</v>
      </c>
      <c r="G12" s="111">
        <f t="shared" si="0"/>
        <v>0</v>
      </c>
      <c r="H12" s="246" t="e">
        <f t="shared" si="1"/>
        <v>#DIV/0!</v>
      </c>
    </row>
    <row r="13" spans="1:8" s="48" customFormat="1" ht="20.100000000000001" customHeight="1">
      <c r="A13" s="47" t="s">
        <v>65</v>
      </c>
      <c r="B13" s="6">
        <v>2030</v>
      </c>
      <c r="C13" s="111">
        <v>-60749</v>
      </c>
      <c r="D13" s="111">
        <v>-36073</v>
      </c>
      <c r="E13" s="111">
        <v>-104530</v>
      </c>
      <c r="F13" s="111">
        <v>-36073</v>
      </c>
      <c r="G13" s="111">
        <f t="shared" si="0"/>
        <v>68457</v>
      </c>
      <c r="H13" s="159">
        <f t="shared" si="1"/>
        <v>34.509710131062853</v>
      </c>
    </row>
    <row r="14" spans="1:8" ht="36.75" customHeight="1">
      <c r="A14" s="47" t="s">
        <v>641</v>
      </c>
      <c r="B14" s="6">
        <v>2031</v>
      </c>
      <c r="C14" s="111">
        <v>-60749</v>
      </c>
      <c r="D14" s="111">
        <v>-36073</v>
      </c>
      <c r="E14" s="111">
        <v>-104530</v>
      </c>
      <c r="F14" s="111">
        <v>-36073</v>
      </c>
      <c r="G14" s="111">
        <f t="shared" si="0"/>
        <v>68457</v>
      </c>
      <c r="H14" s="159">
        <f t="shared" si="1"/>
        <v>34.509710131062853</v>
      </c>
    </row>
    <row r="15" spans="1:8" ht="20.100000000000001" customHeight="1">
      <c r="A15" s="210" t="s">
        <v>27</v>
      </c>
      <c r="B15" s="6">
        <v>2040</v>
      </c>
      <c r="C15" s="111">
        <v>0</v>
      </c>
      <c r="D15" s="111">
        <v>0</v>
      </c>
      <c r="E15" s="111">
        <v>0</v>
      </c>
      <c r="F15" s="111">
        <v>0</v>
      </c>
      <c r="G15" s="111">
        <f t="shared" si="0"/>
        <v>0</v>
      </c>
      <c r="H15" s="246" t="e">
        <f t="shared" si="1"/>
        <v>#DIV/0!</v>
      </c>
    </row>
    <row r="16" spans="1:8" ht="20.100000000000001" customHeight="1">
      <c r="A16" s="47" t="s">
        <v>103</v>
      </c>
      <c r="B16" s="6">
        <v>2050</v>
      </c>
      <c r="C16" s="111">
        <f>C17+C18</f>
        <v>-3719</v>
      </c>
      <c r="D16" s="111">
        <f t="shared" ref="D16:F16" si="2">D17+D18</f>
        <v>-95</v>
      </c>
      <c r="E16" s="111">
        <f t="shared" si="2"/>
        <v>-95</v>
      </c>
      <c r="F16" s="111">
        <f t="shared" si="2"/>
        <v>-95</v>
      </c>
      <c r="G16" s="111">
        <f t="shared" si="0"/>
        <v>0</v>
      </c>
      <c r="H16" s="159">
        <f t="shared" si="1"/>
        <v>100</v>
      </c>
    </row>
    <row r="17" spans="1:9" ht="20.100000000000001" customHeight="1">
      <c r="A17" s="47" t="s">
        <v>594</v>
      </c>
      <c r="B17" s="238" t="s">
        <v>596</v>
      </c>
      <c r="C17" s="111">
        <v>0</v>
      </c>
      <c r="D17" s="111">
        <v>-95</v>
      </c>
      <c r="E17" s="111">
        <v>-95</v>
      </c>
      <c r="F17" s="111">
        <v>-95</v>
      </c>
      <c r="G17" s="111">
        <f t="shared" si="0"/>
        <v>0</v>
      </c>
      <c r="H17" s="159">
        <f t="shared" si="1"/>
        <v>100</v>
      </c>
    </row>
    <row r="18" spans="1:9" ht="20.100000000000001" customHeight="1">
      <c r="A18" s="47" t="s">
        <v>595</v>
      </c>
      <c r="B18" s="238" t="s">
        <v>597</v>
      </c>
      <c r="C18" s="111">
        <v>-3719</v>
      </c>
      <c r="D18" s="111">
        <v>0</v>
      </c>
      <c r="E18" s="111">
        <v>0</v>
      </c>
      <c r="F18" s="111">
        <v>0</v>
      </c>
      <c r="G18" s="111">
        <f t="shared" si="0"/>
        <v>0</v>
      </c>
      <c r="H18" s="246" t="e">
        <f t="shared" si="1"/>
        <v>#DIV/0!</v>
      </c>
    </row>
    <row r="19" spans="1:9" ht="20.100000000000001" customHeight="1">
      <c r="A19" s="47" t="s">
        <v>104</v>
      </c>
      <c r="B19" s="6">
        <v>2060</v>
      </c>
      <c r="C19" s="111">
        <f>C20+C21</f>
        <v>13557</v>
      </c>
      <c r="D19" s="111">
        <f t="shared" ref="D19:F19" si="3">D20+D21</f>
        <v>12437</v>
      </c>
      <c r="E19" s="111">
        <f t="shared" si="3"/>
        <v>0</v>
      </c>
      <c r="F19" s="111">
        <f t="shared" si="3"/>
        <v>12437</v>
      </c>
      <c r="G19" s="111">
        <f t="shared" si="0"/>
        <v>12437</v>
      </c>
      <c r="H19" s="246" t="e">
        <f t="shared" si="1"/>
        <v>#DIV/0!</v>
      </c>
    </row>
    <row r="20" spans="1:9" ht="20.100000000000001" customHeight="1">
      <c r="A20" s="47" t="s">
        <v>568</v>
      </c>
      <c r="B20" s="229" t="s">
        <v>569</v>
      </c>
      <c r="C20" s="111">
        <v>13557</v>
      </c>
      <c r="D20" s="111">
        <v>12437</v>
      </c>
      <c r="E20" s="111">
        <v>0</v>
      </c>
      <c r="F20" s="111">
        <v>12437</v>
      </c>
      <c r="G20" s="111">
        <f t="shared" ref="G20:G21" si="4">F20-E20</f>
        <v>12437</v>
      </c>
      <c r="H20" s="246" t="e">
        <f t="shared" ref="H20:H21" si="5">(F20/E20)*100</f>
        <v>#DIV/0!</v>
      </c>
    </row>
    <row r="21" spans="1:9" ht="20.100000000000001" customHeight="1">
      <c r="A21" s="47" t="s">
        <v>501</v>
      </c>
      <c r="B21" s="238" t="s">
        <v>598</v>
      </c>
      <c r="C21" s="111">
        <v>0</v>
      </c>
      <c r="D21" s="111">
        <v>0</v>
      </c>
      <c r="E21" s="111">
        <v>0</v>
      </c>
      <c r="F21" s="111">
        <v>0</v>
      </c>
      <c r="G21" s="111">
        <f t="shared" si="4"/>
        <v>0</v>
      </c>
      <c r="H21" s="246" t="e">
        <f t="shared" si="5"/>
        <v>#DIV/0!</v>
      </c>
    </row>
    <row r="22" spans="1:9" ht="42.75" customHeight="1">
      <c r="A22" s="47" t="s">
        <v>56</v>
      </c>
      <c r="B22" s="6">
        <v>2070</v>
      </c>
      <c r="C22" s="125">
        <f>SUM(C7,C8,C12,C13,C15,C16,C19)+'I. Фін результат'!C126</f>
        <v>76202</v>
      </c>
      <c r="D22" s="125">
        <f>SUM(D7,D8,D12,D13,D15,D16,D19)+'I. Фін результат'!D126</f>
        <v>76202</v>
      </c>
      <c r="E22" s="125">
        <f>SUM(E7,E8,E12,E13,E15,E16,E19)+'I. Фін результат'!E126</f>
        <v>27833</v>
      </c>
      <c r="F22" s="125">
        <f>SUM(F7,F8,F12,F13,F15,F16,F19)+'I. Фін результат'!F126</f>
        <v>76202</v>
      </c>
      <c r="G22" s="111">
        <f t="shared" si="0"/>
        <v>48369</v>
      </c>
      <c r="H22" s="159">
        <f t="shared" si="1"/>
        <v>273.78291955592283</v>
      </c>
    </row>
    <row r="23" spans="1:9" ht="24.95" customHeight="1">
      <c r="A23" s="317" t="s">
        <v>370</v>
      </c>
      <c r="B23" s="317"/>
      <c r="C23" s="317"/>
      <c r="D23" s="317"/>
      <c r="E23" s="317"/>
      <c r="F23" s="317"/>
      <c r="G23" s="317"/>
      <c r="H23" s="317"/>
    </row>
    <row r="24" spans="1:9" ht="37.5">
      <c r="A24" s="72" t="s">
        <v>362</v>
      </c>
      <c r="B24" s="153">
        <v>2110</v>
      </c>
      <c r="C24" s="120">
        <f>SUM(C25:C33)</f>
        <v>139435</v>
      </c>
      <c r="D24" s="120">
        <f>SUM(D25:D33)</f>
        <v>215778</v>
      </c>
      <c r="E24" s="120">
        <f>SUM(E25:E33)</f>
        <v>292419</v>
      </c>
      <c r="F24" s="120">
        <f>SUM(F25:F33)</f>
        <v>215778</v>
      </c>
      <c r="G24" s="121">
        <f t="shared" ref="G24:G29" si="6">F24-E24</f>
        <v>-76641</v>
      </c>
      <c r="H24" s="161">
        <f t="shared" si="1"/>
        <v>73.790690755388681</v>
      </c>
    </row>
    <row r="25" spans="1:9">
      <c r="A25" s="8" t="s">
        <v>266</v>
      </c>
      <c r="B25" s="6">
        <v>2111</v>
      </c>
      <c r="C25" s="111">
        <v>22181</v>
      </c>
      <c r="D25" s="111">
        <v>67865</v>
      </c>
      <c r="E25" s="111">
        <v>93164</v>
      </c>
      <c r="F25" s="111">
        <v>67865</v>
      </c>
      <c r="G25" s="111">
        <f t="shared" si="6"/>
        <v>-25299</v>
      </c>
      <c r="H25" s="159">
        <f t="shared" si="1"/>
        <v>72.844661027864845</v>
      </c>
    </row>
    <row r="26" spans="1:9">
      <c r="A26" s="8" t="s">
        <v>363</v>
      </c>
      <c r="B26" s="6">
        <v>2112</v>
      </c>
      <c r="C26" s="111">
        <v>56995</v>
      </c>
      <c r="D26" s="111">
        <v>63178</v>
      </c>
      <c r="E26" s="111">
        <v>64349</v>
      </c>
      <c r="F26" s="111">
        <v>63178</v>
      </c>
      <c r="G26" s="111">
        <f t="shared" si="6"/>
        <v>-1171</v>
      </c>
      <c r="H26" s="159">
        <f t="shared" si="1"/>
        <v>98.18023590110181</v>
      </c>
    </row>
    <row r="27" spans="1:9" s="48" customFormat="1" ht="18.75" customHeight="1">
      <c r="A27" s="47" t="s">
        <v>364</v>
      </c>
      <c r="B27" s="53">
        <v>2113</v>
      </c>
      <c r="C27" s="111">
        <v>0</v>
      </c>
      <c r="D27" s="111">
        <v>0</v>
      </c>
      <c r="E27" s="111">
        <v>0</v>
      </c>
      <c r="F27" s="111">
        <v>0</v>
      </c>
      <c r="G27" s="111">
        <f t="shared" si="6"/>
        <v>0</v>
      </c>
      <c r="H27" s="246" t="e">
        <f t="shared" si="1"/>
        <v>#DIV/0!</v>
      </c>
    </row>
    <row r="28" spans="1:9">
      <c r="A28" s="47" t="s">
        <v>77</v>
      </c>
      <c r="B28" s="53">
        <v>2114</v>
      </c>
      <c r="C28" s="111">
        <v>0</v>
      </c>
      <c r="D28" s="111">
        <v>0</v>
      </c>
      <c r="E28" s="111">
        <v>0</v>
      </c>
      <c r="F28" s="111">
        <v>0</v>
      </c>
      <c r="G28" s="111">
        <f t="shared" si="6"/>
        <v>0</v>
      </c>
      <c r="H28" s="246" t="e">
        <f t="shared" si="1"/>
        <v>#DIV/0!</v>
      </c>
    </row>
    <row r="29" spans="1:9" ht="37.5">
      <c r="A29" s="47" t="s">
        <v>365</v>
      </c>
      <c r="B29" s="53">
        <v>2115</v>
      </c>
      <c r="C29" s="111">
        <v>60089</v>
      </c>
      <c r="D29" s="111">
        <v>84641</v>
      </c>
      <c r="E29" s="111">
        <v>134800</v>
      </c>
      <c r="F29" s="111">
        <v>84641</v>
      </c>
      <c r="G29" s="111">
        <f t="shared" si="6"/>
        <v>-50159</v>
      </c>
      <c r="H29" s="159">
        <f t="shared" si="1"/>
        <v>62.790059347181007</v>
      </c>
    </row>
    <row r="30" spans="1:9" s="50" customFormat="1">
      <c r="A30" s="47" t="s">
        <v>93</v>
      </c>
      <c r="B30" s="53">
        <v>2116</v>
      </c>
      <c r="C30" s="111">
        <v>0</v>
      </c>
      <c r="D30" s="111">
        <v>0</v>
      </c>
      <c r="E30" s="111">
        <v>0</v>
      </c>
      <c r="F30" s="111">
        <v>0</v>
      </c>
      <c r="G30" s="111">
        <f t="shared" ref="G30:G52" si="7">F30-E30</f>
        <v>0</v>
      </c>
      <c r="H30" s="246" t="e">
        <f t="shared" si="1"/>
        <v>#DIV/0!</v>
      </c>
      <c r="I30" s="46"/>
    </row>
    <row r="31" spans="1:9" ht="20.100000000000001" customHeight="1">
      <c r="A31" s="47" t="s">
        <v>387</v>
      </c>
      <c r="B31" s="53">
        <v>2117</v>
      </c>
      <c r="C31" s="111">
        <v>0</v>
      </c>
      <c r="D31" s="111">
        <v>0</v>
      </c>
      <c r="E31" s="111">
        <v>0</v>
      </c>
      <c r="F31" s="111">
        <v>0</v>
      </c>
      <c r="G31" s="111">
        <f t="shared" si="7"/>
        <v>0</v>
      </c>
      <c r="H31" s="246" t="e">
        <f t="shared" si="1"/>
        <v>#DIV/0!</v>
      </c>
    </row>
    <row r="32" spans="1:9" ht="20.100000000000001" customHeight="1">
      <c r="A32" s="47" t="s">
        <v>76</v>
      </c>
      <c r="B32" s="53">
        <v>2118</v>
      </c>
      <c r="C32" s="111">
        <v>0</v>
      </c>
      <c r="D32" s="111">
        <v>0</v>
      </c>
      <c r="E32" s="111">
        <v>0</v>
      </c>
      <c r="F32" s="111">
        <v>0</v>
      </c>
      <c r="G32" s="111">
        <f t="shared" si="7"/>
        <v>0</v>
      </c>
      <c r="H32" s="246" t="e">
        <f t="shared" si="1"/>
        <v>#DIV/0!</v>
      </c>
    </row>
    <row r="33" spans="1:8" ht="20.100000000000001" customHeight="1">
      <c r="A33" s="47" t="s">
        <v>371</v>
      </c>
      <c r="B33" s="53">
        <v>2119</v>
      </c>
      <c r="C33" s="111">
        <f>C34+C35</f>
        <v>170</v>
      </c>
      <c r="D33" s="111">
        <f t="shared" ref="D33:F33" si="8">D34+D35</f>
        <v>94</v>
      </c>
      <c r="E33" s="111">
        <f t="shared" si="8"/>
        <v>106</v>
      </c>
      <c r="F33" s="111">
        <f t="shared" si="8"/>
        <v>94</v>
      </c>
      <c r="G33" s="111">
        <f t="shared" si="7"/>
        <v>-12</v>
      </c>
      <c r="H33" s="159">
        <f t="shared" si="1"/>
        <v>88.679245283018872</v>
      </c>
    </row>
    <row r="34" spans="1:8" ht="20.100000000000001" customHeight="1">
      <c r="A34" s="47" t="s">
        <v>581</v>
      </c>
      <c r="B34" s="239" t="s">
        <v>599</v>
      </c>
      <c r="C34" s="111">
        <v>154</v>
      </c>
      <c r="D34" s="111">
        <v>36</v>
      </c>
      <c r="E34" s="111">
        <v>50</v>
      </c>
      <c r="F34" s="111">
        <v>36</v>
      </c>
      <c r="G34" s="111">
        <f t="shared" ref="G34:G35" si="9">F34-E34</f>
        <v>-14</v>
      </c>
      <c r="H34" s="159">
        <f t="shared" ref="H34:H35" si="10">(F34/E34)*100</f>
        <v>72</v>
      </c>
    </row>
    <row r="35" spans="1:8" ht="20.100000000000001" customHeight="1">
      <c r="A35" s="47" t="s">
        <v>374</v>
      </c>
      <c r="B35" s="239" t="s">
        <v>600</v>
      </c>
      <c r="C35" s="111">
        <v>16</v>
      </c>
      <c r="D35" s="111">
        <v>58</v>
      </c>
      <c r="E35" s="111">
        <v>56</v>
      </c>
      <c r="F35" s="111">
        <v>58</v>
      </c>
      <c r="G35" s="111">
        <f t="shared" si="9"/>
        <v>2</v>
      </c>
      <c r="H35" s="159">
        <f t="shared" si="10"/>
        <v>103.57142857142858</v>
      </c>
    </row>
    <row r="36" spans="1:8" ht="37.5">
      <c r="A36" s="72" t="s">
        <v>372</v>
      </c>
      <c r="B36" s="60">
        <v>2120</v>
      </c>
      <c r="C36" s="120">
        <f>SUM(C37:C40)</f>
        <v>18616</v>
      </c>
      <c r="D36" s="120">
        <f>SUM(D37:D40)</f>
        <v>24990</v>
      </c>
      <c r="E36" s="120">
        <f>SUM(E37:E40)</f>
        <v>24291</v>
      </c>
      <c r="F36" s="120">
        <f>SUM(F37:F40)</f>
        <v>24990</v>
      </c>
      <c r="G36" s="121">
        <f t="shared" si="7"/>
        <v>699</v>
      </c>
      <c r="H36" s="161">
        <f t="shared" si="1"/>
        <v>102.87760899098433</v>
      </c>
    </row>
    <row r="37" spans="1:8" ht="20.100000000000001" customHeight="1">
      <c r="A37" s="47" t="s">
        <v>76</v>
      </c>
      <c r="B37" s="53">
        <v>2121</v>
      </c>
      <c r="C37" s="111">
        <v>14997</v>
      </c>
      <c r="D37" s="111">
        <v>19761</v>
      </c>
      <c r="E37" s="111">
        <v>18942</v>
      </c>
      <c r="F37" s="111">
        <v>19761</v>
      </c>
      <c r="G37" s="111">
        <f t="shared" si="7"/>
        <v>819</v>
      </c>
      <c r="H37" s="159">
        <f t="shared" si="1"/>
        <v>104.32372505543238</v>
      </c>
    </row>
    <row r="38" spans="1:8" ht="20.100000000000001" customHeight="1">
      <c r="A38" s="47" t="s">
        <v>373</v>
      </c>
      <c r="B38" s="53">
        <v>2122</v>
      </c>
      <c r="C38" s="111">
        <v>3156</v>
      </c>
      <c r="D38" s="111">
        <v>4482</v>
      </c>
      <c r="E38" s="111">
        <v>4481</v>
      </c>
      <c r="F38" s="111">
        <v>4482</v>
      </c>
      <c r="G38" s="111">
        <f t="shared" si="7"/>
        <v>1</v>
      </c>
      <c r="H38" s="159">
        <f t="shared" si="1"/>
        <v>100.0223164472216</v>
      </c>
    </row>
    <row r="39" spans="1:8" ht="20.100000000000001" customHeight="1">
      <c r="A39" s="47" t="s">
        <v>374</v>
      </c>
      <c r="B39" s="53">
        <v>2123</v>
      </c>
      <c r="C39" s="111">
        <v>0</v>
      </c>
      <c r="D39" s="111">
        <v>0</v>
      </c>
      <c r="E39" s="111">
        <v>0</v>
      </c>
      <c r="F39" s="111">
        <v>0</v>
      </c>
      <c r="G39" s="111"/>
      <c r="H39" s="246" t="e">
        <f t="shared" si="1"/>
        <v>#DIV/0!</v>
      </c>
    </row>
    <row r="40" spans="1:8" s="48" customFormat="1">
      <c r="A40" s="47" t="s">
        <v>371</v>
      </c>
      <c r="B40" s="53">
        <v>2124</v>
      </c>
      <c r="C40" s="111">
        <f>C41+C42</f>
        <v>463</v>
      </c>
      <c r="D40" s="111">
        <f t="shared" ref="D40:F40" si="11">D41+D42</f>
        <v>747</v>
      </c>
      <c r="E40" s="111">
        <f t="shared" si="11"/>
        <v>868</v>
      </c>
      <c r="F40" s="111">
        <f t="shared" si="11"/>
        <v>747</v>
      </c>
      <c r="G40" s="111">
        <f t="shared" si="7"/>
        <v>-121</v>
      </c>
      <c r="H40" s="159">
        <f t="shared" si="1"/>
        <v>86.059907834101381</v>
      </c>
    </row>
    <row r="41" spans="1:8" s="48" customFormat="1">
      <c r="A41" s="47" t="s">
        <v>582</v>
      </c>
      <c r="B41" s="239" t="s">
        <v>601</v>
      </c>
      <c r="C41" s="111">
        <v>445</v>
      </c>
      <c r="D41" s="111">
        <v>726</v>
      </c>
      <c r="E41" s="111">
        <v>849</v>
      </c>
      <c r="F41" s="111">
        <v>726</v>
      </c>
      <c r="G41" s="111">
        <f t="shared" ref="G41:G42" si="12">F41-E41</f>
        <v>-123</v>
      </c>
      <c r="H41" s="159">
        <f t="shared" ref="H41:H42" si="13">(F41/E41)*100</f>
        <v>85.512367491166074</v>
      </c>
    </row>
    <row r="42" spans="1:8" s="48" customFormat="1">
      <c r="A42" s="47" t="s">
        <v>469</v>
      </c>
      <c r="B42" s="239" t="s">
        <v>602</v>
      </c>
      <c r="C42" s="111">
        <v>18</v>
      </c>
      <c r="D42" s="111">
        <v>21</v>
      </c>
      <c r="E42" s="111">
        <v>19</v>
      </c>
      <c r="F42" s="111">
        <v>21</v>
      </c>
      <c r="G42" s="111">
        <f t="shared" si="12"/>
        <v>2</v>
      </c>
      <c r="H42" s="159">
        <f t="shared" si="13"/>
        <v>110.5263157894737</v>
      </c>
    </row>
    <row r="43" spans="1:8" ht="37.5">
      <c r="A43" s="72" t="s">
        <v>375</v>
      </c>
      <c r="B43" s="60">
        <v>2130</v>
      </c>
      <c r="C43" s="120">
        <f>SUM(C44:C47)</f>
        <v>38692</v>
      </c>
      <c r="D43" s="120">
        <f>SUM(D44:D47)</f>
        <v>26497</v>
      </c>
      <c r="E43" s="120">
        <f>SUM(E44:E47)</f>
        <v>25306</v>
      </c>
      <c r="F43" s="120">
        <f>SUM(F44:F47)</f>
        <v>26497</v>
      </c>
      <c r="G43" s="121">
        <f t="shared" si="7"/>
        <v>1191</v>
      </c>
      <c r="H43" s="161">
        <f t="shared" si="1"/>
        <v>104.70639374061489</v>
      </c>
    </row>
    <row r="44" spans="1:8" ht="60.75" customHeight="1">
      <c r="A44" s="47" t="s">
        <v>388</v>
      </c>
      <c r="B44" s="53">
        <v>2131</v>
      </c>
      <c r="C44" s="111">
        <v>0</v>
      </c>
      <c r="D44" s="111">
        <v>0</v>
      </c>
      <c r="E44" s="111">
        <v>0</v>
      </c>
      <c r="F44" s="111">
        <v>0</v>
      </c>
      <c r="G44" s="111">
        <f t="shared" si="7"/>
        <v>0</v>
      </c>
      <c r="H44" s="246" t="e">
        <f t="shared" si="1"/>
        <v>#DIV/0!</v>
      </c>
    </row>
    <row r="45" spans="1:8" s="48" customFormat="1" ht="20.100000000000001" customHeight="1">
      <c r="A45" s="47" t="s">
        <v>376</v>
      </c>
      <c r="B45" s="53">
        <v>2132</v>
      </c>
      <c r="C45" s="111">
        <v>0</v>
      </c>
      <c r="D45" s="111">
        <v>0</v>
      </c>
      <c r="E45" s="111">
        <v>0</v>
      </c>
      <c r="F45" s="111">
        <v>0</v>
      </c>
      <c r="G45" s="111">
        <f t="shared" si="7"/>
        <v>0</v>
      </c>
      <c r="H45" s="246" t="e">
        <f t="shared" si="1"/>
        <v>#DIV/0!</v>
      </c>
    </row>
    <row r="46" spans="1:8" ht="23.25" customHeight="1">
      <c r="A46" s="47" t="s">
        <v>377</v>
      </c>
      <c r="B46" s="53">
        <v>2133</v>
      </c>
      <c r="C46" s="111">
        <v>36038</v>
      </c>
      <c r="D46" s="111">
        <v>24517</v>
      </c>
      <c r="E46" s="111">
        <v>23396</v>
      </c>
      <c r="F46" s="111">
        <v>24517</v>
      </c>
      <c r="G46" s="111">
        <f t="shared" si="7"/>
        <v>1121</v>
      </c>
      <c r="H46" s="159">
        <f t="shared" si="1"/>
        <v>104.7914173362968</v>
      </c>
    </row>
    <row r="47" spans="1:8" ht="20.100000000000001" customHeight="1">
      <c r="A47" s="47" t="s">
        <v>378</v>
      </c>
      <c r="B47" s="53">
        <v>2134</v>
      </c>
      <c r="C47" s="111">
        <f>C48</f>
        <v>2654</v>
      </c>
      <c r="D47" s="111">
        <f t="shared" ref="D47:F47" si="14">D48</f>
        <v>1980</v>
      </c>
      <c r="E47" s="111">
        <f t="shared" si="14"/>
        <v>1910</v>
      </c>
      <c r="F47" s="111">
        <f t="shared" si="14"/>
        <v>1980</v>
      </c>
      <c r="G47" s="111">
        <f t="shared" ref="G47:G50" si="15">F47-E47</f>
        <v>70</v>
      </c>
      <c r="H47" s="159">
        <f t="shared" ref="H47:H48" si="16">(F47/E47)*100</f>
        <v>103.66492146596859</v>
      </c>
    </row>
    <row r="48" spans="1:8" ht="20.100000000000001" customHeight="1">
      <c r="A48" s="47" t="s">
        <v>469</v>
      </c>
      <c r="B48" s="205" t="s">
        <v>603</v>
      </c>
      <c r="C48" s="111">
        <v>2654</v>
      </c>
      <c r="D48" s="111">
        <v>1980</v>
      </c>
      <c r="E48" s="111">
        <v>1910</v>
      </c>
      <c r="F48" s="111">
        <v>1980</v>
      </c>
      <c r="G48" s="111">
        <f t="shared" si="15"/>
        <v>70</v>
      </c>
      <c r="H48" s="159">
        <f t="shared" si="16"/>
        <v>103.66492146596859</v>
      </c>
    </row>
    <row r="49" spans="1:10" ht="19.5" customHeight="1">
      <c r="A49" s="72" t="s">
        <v>379</v>
      </c>
      <c r="B49" s="60">
        <v>2140</v>
      </c>
      <c r="C49" s="120">
        <f>SUM(C50:C51)</f>
        <v>0</v>
      </c>
      <c r="D49" s="120">
        <f>SUM(D50:D51)</f>
        <v>0</v>
      </c>
      <c r="E49" s="215">
        <f>SUM(E50:E51)</f>
        <v>0</v>
      </c>
      <c r="F49" s="120">
        <f>SUM(F50:F51)</f>
        <v>0</v>
      </c>
      <c r="G49" s="111">
        <f t="shared" si="15"/>
        <v>0</v>
      </c>
      <c r="H49" s="266" t="e">
        <f t="shared" si="1"/>
        <v>#DIV/0!</v>
      </c>
    </row>
    <row r="50" spans="1:10" ht="37.5">
      <c r="A50" s="47" t="s">
        <v>115</v>
      </c>
      <c r="B50" s="53">
        <v>2141</v>
      </c>
      <c r="C50" s="111">
        <v>0</v>
      </c>
      <c r="D50" s="111">
        <v>0</v>
      </c>
      <c r="E50" s="111">
        <v>0</v>
      </c>
      <c r="F50" s="111">
        <v>0</v>
      </c>
      <c r="G50" s="111">
        <f t="shared" si="15"/>
        <v>0</v>
      </c>
      <c r="H50" s="246" t="e">
        <f t="shared" si="1"/>
        <v>#DIV/0!</v>
      </c>
    </row>
    <row r="51" spans="1:10" s="48" customFormat="1" ht="19.5" customHeight="1">
      <c r="A51" s="47" t="s">
        <v>380</v>
      </c>
      <c r="B51" s="53">
        <v>2142</v>
      </c>
      <c r="C51" s="111">
        <v>0</v>
      </c>
      <c r="D51" s="111">
        <v>0</v>
      </c>
      <c r="E51" s="111">
        <v>0</v>
      </c>
      <c r="F51" s="111">
        <v>0</v>
      </c>
      <c r="G51" s="111">
        <f t="shared" si="7"/>
        <v>0</v>
      </c>
      <c r="H51" s="246" t="e">
        <f t="shared" si="1"/>
        <v>#DIV/0!</v>
      </c>
    </row>
    <row r="52" spans="1:10" s="48" customFormat="1" ht="21.75" customHeight="1">
      <c r="A52" s="72" t="s">
        <v>369</v>
      </c>
      <c r="B52" s="60">
        <v>2200</v>
      </c>
      <c r="C52" s="120">
        <f>SUM(C24,C36,C43,C49)</f>
        <v>196743</v>
      </c>
      <c r="D52" s="120">
        <f>SUM(D24,D36,D43,D49)</f>
        <v>267265</v>
      </c>
      <c r="E52" s="120">
        <f>SUM(E24,E36,E43,E49)</f>
        <v>342016</v>
      </c>
      <c r="F52" s="120">
        <f>SUM(F24,F36,F43,F49)</f>
        <v>267265</v>
      </c>
      <c r="G52" s="121">
        <f t="shared" si="7"/>
        <v>-74751</v>
      </c>
      <c r="H52" s="161">
        <f t="shared" si="1"/>
        <v>78.14400495883234</v>
      </c>
      <c r="I52" s="46"/>
    </row>
    <row r="53" spans="1:10" s="48" customFormat="1">
      <c r="A53" s="70"/>
      <c r="B53" s="49"/>
      <c r="C53" s="49"/>
      <c r="D53" s="49"/>
      <c r="E53" s="49"/>
      <c r="F53" s="49"/>
      <c r="G53" s="49"/>
      <c r="H53" s="49"/>
    </row>
    <row r="54" spans="1:10" s="48" customFormat="1">
      <c r="A54" s="70"/>
      <c r="B54" s="49"/>
      <c r="C54" s="49"/>
      <c r="D54" s="49"/>
      <c r="E54" s="49"/>
      <c r="F54" s="49"/>
      <c r="G54" s="49"/>
      <c r="H54" s="49"/>
    </row>
    <row r="55" spans="1:10" s="48" customFormat="1">
      <c r="A55" s="70"/>
      <c r="B55" s="49"/>
      <c r="C55" s="49"/>
      <c r="D55" s="49"/>
      <c r="E55" s="49"/>
      <c r="F55" s="49"/>
      <c r="G55" s="49"/>
      <c r="H55" s="49"/>
    </row>
    <row r="56" spans="1:10" s="3" customFormat="1" ht="27.75" customHeight="1">
      <c r="A56" s="59" t="s">
        <v>610</v>
      </c>
      <c r="B56" s="1"/>
      <c r="C56" s="311" t="s">
        <v>94</v>
      </c>
      <c r="D56" s="312"/>
      <c r="E56" s="312"/>
      <c r="F56" s="312"/>
      <c r="G56" s="289" t="s">
        <v>651</v>
      </c>
      <c r="H56" s="289"/>
    </row>
    <row r="57" spans="1:10" s="2" customFormat="1">
      <c r="A57" s="261" t="s">
        <v>640</v>
      </c>
      <c r="B57" s="262"/>
      <c r="C57" s="289" t="s">
        <v>72</v>
      </c>
      <c r="D57" s="289"/>
      <c r="E57" s="289"/>
      <c r="F57" s="289"/>
      <c r="G57" s="310" t="s">
        <v>90</v>
      </c>
      <c r="H57" s="310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  <row r="199" spans="1:10" s="49" customFormat="1">
      <c r="A199" s="62"/>
      <c r="I199" s="46"/>
      <c r="J199" s="46"/>
    </row>
    <row r="200" spans="1:10" s="49" customFormat="1">
      <c r="A200" s="62"/>
      <c r="I200" s="46"/>
      <c r="J200" s="46"/>
    </row>
    <row r="201" spans="1:10" s="49" customFormat="1">
      <c r="A201" s="62"/>
      <c r="I201" s="46"/>
      <c r="J201" s="46"/>
    </row>
    <row r="202" spans="1:10" s="49" customFormat="1">
      <c r="A202" s="62"/>
      <c r="I202" s="46"/>
      <c r="J202" s="46"/>
    </row>
    <row r="203" spans="1:10" s="49" customFormat="1">
      <c r="A203" s="62"/>
      <c r="I203" s="46"/>
      <c r="J203" s="46"/>
    </row>
    <row r="204" spans="1:10" s="49" customFormat="1">
      <c r="A204" s="62"/>
      <c r="I204" s="46"/>
      <c r="J204" s="46"/>
    </row>
    <row r="205" spans="1:10" s="49" customFormat="1">
      <c r="A205" s="62"/>
      <c r="I205" s="46"/>
      <c r="J205" s="46"/>
    </row>
    <row r="206" spans="1:10" s="49" customFormat="1">
      <c r="A206" s="62"/>
      <c r="I206" s="46"/>
      <c r="J206" s="46"/>
    </row>
    <row r="207" spans="1:10" s="49" customFormat="1">
      <c r="A207" s="62"/>
      <c r="I207" s="46"/>
      <c r="J207" s="46"/>
    </row>
  </sheetData>
  <mergeCells count="12">
    <mergeCell ref="A1:H1"/>
    <mergeCell ref="A6:H6"/>
    <mergeCell ref="A23:H23"/>
    <mergeCell ref="A2:H2"/>
    <mergeCell ref="A3:A4"/>
    <mergeCell ref="B3:B4"/>
    <mergeCell ref="C56:F56"/>
    <mergeCell ref="G56:H56"/>
    <mergeCell ref="C57:F57"/>
    <mergeCell ref="G57:H57"/>
    <mergeCell ref="C3:D3"/>
    <mergeCell ref="E3:H3"/>
  </mergeCells>
  <phoneticPr fontId="3" type="noConversion"/>
  <pageMargins left="0.63" right="0.39370078740157483" top="0.37" bottom="0.31496062992125984" header="0.19685039370078741" footer="0.11811023622047245"/>
  <pageSetup paperSize="9" scale="60" fitToHeight="2" orientation="landscape" verticalDpi="300" r:id="rId1"/>
  <headerFooter alignWithMargins="0"/>
  <rowBreaks count="1" manualBreakCount="1">
    <brk id="23" max="7" man="1"/>
  </rowBreaks>
  <ignoredErrors>
    <ignoredError sqref="G29 H22 G27 H49:H52 H43:H46 G19:H19 H7:H16 G8:G16 H24:H33 H36:H4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H100"/>
  <sheetViews>
    <sheetView zoomScale="70" zoomScaleNormal="70" zoomScaleSheetLayoutView="75" workbookViewId="0">
      <pane xSplit="1" ySplit="5" topLeftCell="B81" activePane="bottomRight" state="frozen"/>
      <selection activeCell="A67" sqref="A67"/>
      <selection pane="topRight" activeCell="A67" sqref="A67"/>
      <selection pane="bottomLeft" activeCell="A67" sqref="A67"/>
      <selection pane="bottomRight" activeCell="C94" sqref="C94:F95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90" t="s">
        <v>282</v>
      </c>
      <c r="B1" s="290"/>
      <c r="C1" s="290"/>
      <c r="D1" s="290"/>
      <c r="E1" s="290"/>
      <c r="F1" s="290"/>
      <c r="G1" s="290"/>
      <c r="H1" s="290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91" t="s">
        <v>196</v>
      </c>
      <c r="B3" s="319" t="s">
        <v>0</v>
      </c>
      <c r="C3" s="291" t="s">
        <v>345</v>
      </c>
      <c r="D3" s="291"/>
      <c r="E3" s="294" t="s">
        <v>381</v>
      </c>
      <c r="F3" s="294"/>
      <c r="G3" s="294"/>
      <c r="H3" s="294"/>
    </row>
    <row r="4" spans="1:8" ht="38.25" customHeight="1">
      <c r="A4" s="291"/>
      <c r="B4" s="319"/>
      <c r="C4" s="276" t="s">
        <v>183</v>
      </c>
      <c r="D4" s="7" t="s">
        <v>184</v>
      </c>
      <c r="E4" s="276" t="s">
        <v>185</v>
      </c>
      <c r="F4" s="7" t="s">
        <v>172</v>
      </c>
      <c r="G4" s="71" t="s">
        <v>191</v>
      </c>
      <c r="H4" s="71" t="s">
        <v>192</v>
      </c>
    </row>
    <row r="5" spans="1:8">
      <c r="A5" s="71">
        <v>1</v>
      </c>
      <c r="B5" s="142">
        <v>2</v>
      </c>
      <c r="C5" s="71">
        <v>3</v>
      </c>
      <c r="D5" s="142">
        <v>4</v>
      </c>
      <c r="E5" s="71">
        <v>5</v>
      </c>
      <c r="F5" s="142">
        <v>6</v>
      </c>
      <c r="G5" s="71">
        <v>7</v>
      </c>
      <c r="H5" s="142">
        <v>8</v>
      </c>
    </row>
    <row r="6" spans="1:8">
      <c r="A6" s="173" t="s">
        <v>293</v>
      </c>
      <c r="B6" s="144"/>
      <c r="C6" s="144"/>
      <c r="D6" s="144"/>
      <c r="E6" s="144"/>
      <c r="F6" s="144"/>
      <c r="G6" s="144"/>
      <c r="H6" s="145"/>
    </row>
    <row r="7" spans="1:8" s="61" customFormat="1" ht="24.95" customHeight="1">
      <c r="A7" s="155" t="s">
        <v>260</v>
      </c>
      <c r="B7" s="143">
        <v>3000</v>
      </c>
      <c r="C7" s="120">
        <f>SUM(C8:C11,C19,C14,C15)</f>
        <v>536818</v>
      </c>
      <c r="D7" s="120">
        <f>SUM(D8:D11,D19,D14,D15)</f>
        <v>462996</v>
      </c>
      <c r="E7" s="120">
        <f>SUM(E8:E11,E19,E14,E15)</f>
        <v>628242</v>
      </c>
      <c r="F7" s="120">
        <f>SUM(F8:F11,F19,F14,F15)</f>
        <v>462996</v>
      </c>
      <c r="G7" s="121">
        <f>F7-E7</f>
        <v>-165246</v>
      </c>
      <c r="H7" s="161">
        <f>(F7/E7)*100</f>
        <v>73.697078514330457</v>
      </c>
    </row>
    <row r="8" spans="1:8" ht="20.100000000000001" customHeight="1">
      <c r="A8" s="8" t="s">
        <v>404</v>
      </c>
      <c r="B8" s="9">
        <v>3010</v>
      </c>
      <c r="C8" s="111">
        <v>500721</v>
      </c>
      <c r="D8" s="111">
        <v>371161</v>
      </c>
      <c r="E8" s="111">
        <v>598965</v>
      </c>
      <c r="F8" s="111">
        <v>371161</v>
      </c>
      <c r="G8" s="111">
        <f t="shared" ref="G8:G96" si="0">F8-E8</f>
        <v>-227804</v>
      </c>
      <c r="H8" s="159">
        <f t="shared" ref="H8:H96" si="1">(F8/E8)*100</f>
        <v>61.967059844899119</v>
      </c>
    </row>
    <row r="9" spans="1:8" ht="20.100000000000001" customHeight="1">
      <c r="A9" s="8" t="s">
        <v>283</v>
      </c>
      <c r="B9" s="9">
        <v>3020</v>
      </c>
      <c r="C9" s="111">
        <v>202</v>
      </c>
      <c r="D9" s="111"/>
      <c r="E9" s="111"/>
      <c r="F9" s="111"/>
      <c r="G9" s="111">
        <f t="shared" si="0"/>
        <v>0</v>
      </c>
      <c r="H9" s="246" t="e">
        <f t="shared" si="1"/>
        <v>#DIV/0!</v>
      </c>
    </row>
    <row r="10" spans="1:8" ht="20.100000000000001" customHeight="1">
      <c r="A10" s="8" t="s">
        <v>284</v>
      </c>
      <c r="B10" s="9">
        <v>3021</v>
      </c>
      <c r="C10" s="111">
        <v>0</v>
      </c>
      <c r="D10" s="111">
        <v>0</v>
      </c>
      <c r="E10" s="111">
        <v>0</v>
      </c>
      <c r="F10" s="111">
        <v>0</v>
      </c>
      <c r="G10" s="111">
        <f t="shared" si="0"/>
        <v>0</v>
      </c>
      <c r="H10" s="246" t="e">
        <f t="shared" si="1"/>
        <v>#DIV/0!</v>
      </c>
    </row>
    <row r="11" spans="1:8" ht="20.100000000000001" customHeight="1">
      <c r="A11" s="8" t="s">
        <v>403</v>
      </c>
      <c r="B11" s="9">
        <v>3030</v>
      </c>
      <c r="C11" s="234">
        <f>C12+C13</f>
        <v>3715</v>
      </c>
      <c r="D11" s="234">
        <f>D12+D13</f>
        <v>3328</v>
      </c>
      <c r="E11" s="234">
        <f>E12+E13</f>
        <v>2392</v>
      </c>
      <c r="F11" s="234">
        <f>F12+F13</f>
        <v>3328</v>
      </c>
      <c r="G11" s="234">
        <f t="shared" si="0"/>
        <v>936</v>
      </c>
      <c r="H11" s="159">
        <f t="shared" si="1"/>
        <v>139.13043478260869</v>
      </c>
    </row>
    <row r="12" spans="1:8" s="231" customFormat="1" ht="20.100000000000001" customHeight="1">
      <c r="A12" s="243" t="s">
        <v>390</v>
      </c>
      <c r="B12" s="9" t="s">
        <v>570</v>
      </c>
      <c r="C12" s="111">
        <v>0</v>
      </c>
      <c r="D12" s="111">
        <v>0</v>
      </c>
      <c r="E12" s="111">
        <v>0</v>
      </c>
      <c r="F12" s="111">
        <v>0</v>
      </c>
      <c r="G12" s="111">
        <f t="shared" ref="G12:G13" si="2">F12-E12</f>
        <v>0</v>
      </c>
      <c r="H12" s="246" t="e">
        <f t="shared" ref="H12:H13" si="3">(F12/E12)*100</f>
        <v>#DIV/0!</v>
      </c>
    </row>
    <row r="13" spans="1:8" s="231" customFormat="1" ht="20.100000000000001" customHeight="1">
      <c r="A13" s="243" t="s">
        <v>591</v>
      </c>
      <c r="B13" s="9" t="s">
        <v>571</v>
      </c>
      <c r="C13" s="111">
        <v>3715</v>
      </c>
      <c r="D13" s="111">
        <v>3328</v>
      </c>
      <c r="E13" s="111">
        <v>2392</v>
      </c>
      <c r="F13" s="111">
        <v>3328</v>
      </c>
      <c r="G13" s="111">
        <f t="shared" si="2"/>
        <v>936</v>
      </c>
      <c r="H13" s="159">
        <f t="shared" si="3"/>
        <v>139.13043478260869</v>
      </c>
    </row>
    <row r="14" spans="1:8" ht="20.100000000000001" customHeight="1">
      <c r="A14" s="8" t="s">
        <v>261</v>
      </c>
      <c r="B14" s="9">
        <v>3040</v>
      </c>
      <c r="C14" s="111">
        <v>19919</v>
      </c>
      <c r="D14" s="111">
        <v>81682</v>
      </c>
      <c r="E14" s="111">
        <v>20000</v>
      </c>
      <c r="F14" s="111">
        <v>81682</v>
      </c>
      <c r="G14" s="111">
        <f t="shared" si="0"/>
        <v>61682</v>
      </c>
      <c r="H14" s="159">
        <f t="shared" si="1"/>
        <v>408.41</v>
      </c>
    </row>
    <row r="15" spans="1:8" ht="20.100000000000001" customHeight="1">
      <c r="A15" s="8" t="s">
        <v>85</v>
      </c>
      <c r="B15" s="9">
        <v>3050</v>
      </c>
      <c r="C15" s="160">
        <f>SUM(C16:C18)</f>
        <v>0</v>
      </c>
      <c r="D15" s="160">
        <f>SUM(D16:D18)</f>
        <v>0</v>
      </c>
      <c r="E15" s="160">
        <f>SUM(E16:E18)</f>
        <v>0</v>
      </c>
      <c r="F15" s="160">
        <f>SUM(F16:F18)</f>
        <v>0</v>
      </c>
      <c r="G15" s="111">
        <f t="shared" si="0"/>
        <v>0</v>
      </c>
      <c r="H15" s="246" t="e">
        <f t="shared" si="1"/>
        <v>#DIV/0!</v>
      </c>
    </row>
    <row r="16" spans="1:8" ht="20.100000000000001" customHeight="1">
      <c r="A16" s="8" t="s">
        <v>83</v>
      </c>
      <c r="B16" s="6">
        <v>3051</v>
      </c>
      <c r="C16" s="111">
        <v>0</v>
      </c>
      <c r="D16" s="111">
        <v>0</v>
      </c>
      <c r="E16" s="111">
        <v>0</v>
      </c>
      <c r="F16" s="111">
        <v>0</v>
      </c>
      <c r="G16" s="111">
        <f t="shared" si="0"/>
        <v>0</v>
      </c>
      <c r="H16" s="246" t="e">
        <f t="shared" si="1"/>
        <v>#DIV/0!</v>
      </c>
    </row>
    <row r="17" spans="1:8" ht="20.100000000000001" customHeight="1">
      <c r="A17" s="8" t="s">
        <v>86</v>
      </c>
      <c r="B17" s="6">
        <v>3052</v>
      </c>
      <c r="C17" s="111">
        <v>0</v>
      </c>
      <c r="D17" s="111">
        <v>0</v>
      </c>
      <c r="E17" s="111">
        <v>0</v>
      </c>
      <c r="F17" s="111">
        <v>0</v>
      </c>
      <c r="G17" s="111">
        <f t="shared" si="0"/>
        <v>0</v>
      </c>
      <c r="H17" s="246" t="e">
        <f t="shared" si="1"/>
        <v>#DIV/0!</v>
      </c>
    </row>
    <row r="18" spans="1:8" ht="20.100000000000001" customHeight="1">
      <c r="A18" s="8" t="s">
        <v>106</v>
      </c>
      <c r="B18" s="6">
        <v>3053</v>
      </c>
      <c r="C18" s="111">
        <v>0</v>
      </c>
      <c r="D18" s="111">
        <v>0</v>
      </c>
      <c r="E18" s="111">
        <v>0</v>
      </c>
      <c r="F18" s="111">
        <v>0</v>
      </c>
      <c r="G18" s="111">
        <f t="shared" si="0"/>
        <v>0</v>
      </c>
      <c r="H18" s="246" t="e">
        <f t="shared" si="1"/>
        <v>#DIV/0!</v>
      </c>
    </row>
    <row r="19" spans="1:8" ht="20.100000000000001" customHeight="1">
      <c r="A19" s="8" t="s">
        <v>405</v>
      </c>
      <c r="B19" s="9">
        <v>3060</v>
      </c>
      <c r="C19" s="233">
        <f>SUM(C20:C24)</f>
        <v>12261</v>
      </c>
      <c r="D19" s="233">
        <f>SUM(D20:D24)</f>
        <v>6825</v>
      </c>
      <c r="E19" s="233">
        <f>SUM(E20:E24)</f>
        <v>6885</v>
      </c>
      <c r="F19" s="233">
        <f>SUM(F20:F24)</f>
        <v>6825</v>
      </c>
      <c r="G19" s="233">
        <f t="shared" si="0"/>
        <v>-60</v>
      </c>
      <c r="H19" s="159">
        <f t="shared" si="1"/>
        <v>99.128540305010887</v>
      </c>
    </row>
    <row r="20" spans="1:8" s="231" customFormat="1" ht="20.100000000000001" customHeight="1">
      <c r="A20" s="196" t="s">
        <v>473</v>
      </c>
      <c r="B20" s="9" t="s">
        <v>642</v>
      </c>
      <c r="C20" s="111">
        <v>86</v>
      </c>
      <c r="D20" s="111">
        <v>72</v>
      </c>
      <c r="E20" s="111">
        <v>64</v>
      </c>
      <c r="F20" s="111">
        <v>72</v>
      </c>
      <c r="G20" s="111">
        <f t="shared" ref="G20:G23" si="4">F20-E20</f>
        <v>8</v>
      </c>
      <c r="H20" s="159">
        <f t="shared" ref="H20:H23" si="5">(F20/E20)*100</f>
        <v>112.5</v>
      </c>
    </row>
    <row r="21" spans="1:8" s="231" customFormat="1" ht="19.5" customHeight="1">
      <c r="A21" s="196" t="s">
        <v>472</v>
      </c>
      <c r="B21" s="9" t="s">
        <v>643</v>
      </c>
      <c r="C21" s="111">
        <v>0</v>
      </c>
      <c r="D21" s="111">
        <v>0</v>
      </c>
      <c r="E21" s="111">
        <v>571</v>
      </c>
      <c r="F21" s="111">
        <v>0</v>
      </c>
      <c r="G21" s="111">
        <f t="shared" si="4"/>
        <v>-571</v>
      </c>
      <c r="H21" s="159">
        <f t="shared" si="5"/>
        <v>0</v>
      </c>
    </row>
    <row r="22" spans="1:8" s="231" customFormat="1" ht="42" customHeight="1">
      <c r="A22" s="196" t="s">
        <v>474</v>
      </c>
      <c r="B22" s="9" t="s">
        <v>644</v>
      </c>
      <c r="C22" s="111">
        <v>694</v>
      </c>
      <c r="D22" s="111">
        <v>230</v>
      </c>
      <c r="E22" s="111">
        <v>37</v>
      </c>
      <c r="F22" s="111">
        <v>230</v>
      </c>
      <c r="G22" s="111">
        <f t="shared" si="4"/>
        <v>193</v>
      </c>
      <c r="H22" s="159">
        <f t="shared" si="5"/>
        <v>621.62162162162156</v>
      </c>
    </row>
    <row r="23" spans="1:8" s="231" customFormat="1">
      <c r="A23" s="196" t="s">
        <v>592</v>
      </c>
      <c r="B23" s="9" t="s">
        <v>645</v>
      </c>
      <c r="C23" s="111">
        <v>11163</v>
      </c>
      <c r="D23" s="111">
        <v>6159</v>
      </c>
      <c r="E23" s="111">
        <v>5288</v>
      </c>
      <c r="F23" s="111">
        <v>6159</v>
      </c>
      <c r="G23" s="111">
        <f t="shared" si="4"/>
        <v>871</v>
      </c>
      <c r="H23" s="159">
        <f t="shared" si="5"/>
        <v>116.47125567322239</v>
      </c>
    </row>
    <row r="24" spans="1:8" ht="19.5" customHeight="1">
      <c r="A24" s="8" t="s">
        <v>561</v>
      </c>
      <c r="B24" s="9" t="s">
        <v>646</v>
      </c>
      <c r="C24" s="111">
        <v>318</v>
      </c>
      <c r="D24" s="111">
        <v>364</v>
      </c>
      <c r="E24" s="111">
        <v>925</v>
      </c>
      <c r="F24" s="111">
        <v>364</v>
      </c>
      <c r="G24" s="111">
        <f t="shared" ref="G24" si="6">F24-E24</f>
        <v>-561</v>
      </c>
      <c r="H24" s="159">
        <f t="shared" ref="H24" si="7">(F24/E24)*100</f>
        <v>39.351351351351347</v>
      </c>
    </row>
    <row r="25" spans="1:8" ht="19.5" customHeight="1">
      <c r="A25" s="10" t="s">
        <v>276</v>
      </c>
      <c r="B25" s="11">
        <v>3100</v>
      </c>
      <c r="C25" s="120">
        <f>SUM(C26:C28,C32,C52,C53)</f>
        <v>-429988</v>
      </c>
      <c r="D25" s="120">
        <f>SUM(D26:D28,D32,D52,D53)</f>
        <v>-478136</v>
      </c>
      <c r="E25" s="120">
        <f>SUM(E26:E28,E32,E52,E53)</f>
        <v>-570048</v>
      </c>
      <c r="F25" s="120">
        <f>SUM(F26:F28,F32,F52,F53)</f>
        <v>-478136</v>
      </c>
      <c r="G25" s="121">
        <f t="shared" si="0"/>
        <v>91912</v>
      </c>
      <c r="H25" s="161">
        <f t="shared" si="1"/>
        <v>83.876445492309415</v>
      </c>
    </row>
    <row r="26" spans="1:8" ht="19.5" customHeight="1">
      <c r="A26" s="8" t="s">
        <v>264</v>
      </c>
      <c r="B26" s="9">
        <v>3110</v>
      </c>
      <c r="C26" s="111">
        <v>-96135</v>
      </c>
      <c r="D26" s="111">
        <v>-89427</v>
      </c>
      <c r="E26" s="111">
        <v>-110432</v>
      </c>
      <c r="F26" s="111">
        <v>-89427</v>
      </c>
      <c r="G26" s="111">
        <f t="shared" si="0"/>
        <v>21005</v>
      </c>
      <c r="H26" s="159">
        <f t="shared" si="1"/>
        <v>80.979245146334407</v>
      </c>
    </row>
    <row r="27" spans="1:8" ht="19.5" customHeight="1">
      <c r="A27" s="8" t="s">
        <v>265</v>
      </c>
      <c r="B27" s="9">
        <v>3120</v>
      </c>
      <c r="C27" s="111">
        <v>-72685</v>
      </c>
      <c r="D27" s="111">
        <v>-86731</v>
      </c>
      <c r="E27" s="111">
        <v>-83902</v>
      </c>
      <c r="F27" s="111">
        <v>-86731</v>
      </c>
      <c r="G27" s="111">
        <f t="shared" si="0"/>
        <v>-2829</v>
      </c>
      <c r="H27" s="159">
        <f t="shared" si="1"/>
        <v>103.37179089890587</v>
      </c>
    </row>
    <row r="28" spans="1:8" ht="19.5" customHeight="1">
      <c r="A28" s="8" t="s">
        <v>84</v>
      </c>
      <c r="B28" s="9">
        <v>3130</v>
      </c>
      <c r="C28" s="160">
        <f>SUM(C29:C31)</f>
        <v>0</v>
      </c>
      <c r="D28" s="160">
        <f>SUM(D29:D31)</f>
        <v>0</v>
      </c>
      <c r="E28" s="160">
        <f>SUM(E29:E31)</f>
        <v>0</v>
      </c>
      <c r="F28" s="160">
        <f>SUM(F29:F31)</f>
        <v>0</v>
      </c>
      <c r="G28" s="111">
        <f t="shared" si="0"/>
        <v>0</v>
      </c>
      <c r="H28" s="246" t="e">
        <f t="shared" si="1"/>
        <v>#DIV/0!</v>
      </c>
    </row>
    <row r="29" spans="1:8" ht="19.5" customHeight="1">
      <c r="A29" s="8" t="s">
        <v>83</v>
      </c>
      <c r="B29" s="6">
        <v>3131</v>
      </c>
      <c r="C29" s="111">
        <v>0</v>
      </c>
      <c r="D29" s="111">
        <v>0</v>
      </c>
      <c r="E29" s="111">
        <v>0</v>
      </c>
      <c r="F29" s="111">
        <v>0</v>
      </c>
      <c r="G29" s="111">
        <f t="shared" si="0"/>
        <v>0</v>
      </c>
      <c r="H29" s="246" t="e">
        <f t="shared" si="1"/>
        <v>#DIV/0!</v>
      </c>
    </row>
    <row r="30" spans="1:8" ht="19.5" customHeight="1">
      <c r="A30" s="8" t="s">
        <v>86</v>
      </c>
      <c r="B30" s="6">
        <v>3132</v>
      </c>
      <c r="C30" s="111">
        <v>0</v>
      </c>
      <c r="D30" s="111">
        <v>0</v>
      </c>
      <c r="E30" s="111">
        <v>0</v>
      </c>
      <c r="F30" s="111">
        <v>0</v>
      </c>
      <c r="G30" s="111">
        <f t="shared" si="0"/>
        <v>0</v>
      </c>
      <c r="H30" s="246" t="e">
        <f t="shared" si="1"/>
        <v>#DIV/0!</v>
      </c>
    </row>
    <row r="31" spans="1:8" ht="19.5" customHeight="1">
      <c r="A31" s="8" t="s">
        <v>106</v>
      </c>
      <c r="B31" s="6">
        <v>3133</v>
      </c>
      <c r="C31" s="111">
        <v>0</v>
      </c>
      <c r="D31" s="111">
        <v>0</v>
      </c>
      <c r="E31" s="111">
        <v>0</v>
      </c>
      <c r="F31" s="111">
        <v>0</v>
      </c>
      <c r="G31" s="111">
        <f t="shared" si="0"/>
        <v>0</v>
      </c>
      <c r="H31" s="246" t="e">
        <f t="shared" si="1"/>
        <v>#DIV/0!</v>
      </c>
    </row>
    <row r="32" spans="1:8" ht="37.5">
      <c r="A32" s="8" t="s">
        <v>285</v>
      </c>
      <c r="B32" s="9">
        <v>3140</v>
      </c>
      <c r="C32" s="160">
        <f>SUM(C33:C38,C41)</f>
        <v>-196743</v>
      </c>
      <c r="D32" s="160">
        <f>SUM(D33:D38,D41)</f>
        <v>-267265</v>
      </c>
      <c r="E32" s="160">
        <f>SUM(E33:E38,E41)</f>
        <v>-342016</v>
      </c>
      <c r="F32" s="160">
        <f>SUM(F33:F38,F41)</f>
        <v>-267265</v>
      </c>
      <c r="G32" s="111">
        <f t="shared" si="0"/>
        <v>74751</v>
      </c>
      <c r="H32" s="159">
        <f t="shared" si="1"/>
        <v>78.14400495883234</v>
      </c>
    </row>
    <row r="33" spans="1:8" ht="19.5" customHeight="1">
      <c r="A33" s="8" t="s">
        <v>266</v>
      </c>
      <c r="B33" s="6">
        <v>3141</v>
      </c>
      <c r="C33" s="111">
        <v>-22181</v>
      </c>
      <c r="D33" s="111">
        <v>-67865</v>
      </c>
      <c r="E33" s="111">
        <v>-93164</v>
      </c>
      <c r="F33" s="111">
        <v>-67865</v>
      </c>
      <c r="G33" s="111">
        <f t="shared" si="0"/>
        <v>25299</v>
      </c>
      <c r="H33" s="159">
        <f t="shared" si="1"/>
        <v>72.844661027864845</v>
      </c>
    </row>
    <row r="34" spans="1:8" ht="19.5" customHeight="1">
      <c r="A34" s="8" t="s">
        <v>267</v>
      </c>
      <c r="B34" s="6">
        <v>3142</v>
      </c>
      <c r="C34" s="111">
        <v>-56995</v>
      </c>
      <c r="D34" s="111">
        <v>-63178</v>
      </c>
      <c r="E34" s="111">
        <v>-64349</v>
      </c>
      <c r="F34" s="111">
        <v>-63178</v>
      </c>
      <c r="G34" s="111">
        <f t="shared" si="0"/>
        <v>1171</v>
      </c>
      <c r="H34" s="159">
        <f t="shared" si="1"/>
        <v>98.18023590110181</v>
      </c>
    </row>
    <row r="35" spans="1:8" ht="19.5" customHeight="1">
      <c r="A35" s="8" t="s">
        <v>77</v>
      </c>
      <c r="B35" s="6">
        <v>3143</v>
      </c>
      <c r="C35" s="111">
        <v>0</v>
      </c>
      <c r="D35" s="111">
        <v>0</v>
      </c>
      <c r="E35" s="111">
        <v>0</v>
      </c>
      <c r="F35" s="111">
        <v>0</v>
      </c>
      <c r="G35" s="111">
        <f t="shared" si="0"/>
        <v>0</v>
      </c>
      <c r="H35" s="246" t="e">
        <f t="shared" si="1"/>
        <v>#DIV/0!</v>
      </c>
    </row>
    <row r="36" spans="1:8" ht="20.100000000000001" customHeight="1">
      <c r="A36" s="8" t="s">
        <v>268</v>
      </c>
      <c r="B36" s="6">
        <v>3144</v>
      </c>
      <c r="C36" s="111">
        <v>0</v>
      </c>
      <c r="D36" s="111">
        <v>0</v>
      </c>
      <c r="E36" s="111">
        <v>0</v>
      </c>
      <c r="F36" s="111">
        <v>0</v>
      </c>
      <c r="G36" s="111">
        <f t="shared" si="0"/>
        <v>0</v>
      </c>
      <c r="H36" s="246" t="e">
        <f t="shared" si="1"/>
        <v>#DIV/0!</v>
      </c>
    </row>
    <row r="37" spans="1:8" ht="20.100000000000001" customHeight="1">
      <c r="A37" s="8" t="s">
        <v>76</v>
      </c>
      <c r="B37" s="6">
        <v>3145</v>
      </c>
      <c r="C37" s="111">
        <v>-14997</v>
      </c>
      <c r="D37" s="111">
        <v>-19761</v>
      </c>
      <c r="E37" s="111">
        <v>-18942</v>
      </c>
      <c r="F37" s="111">
        <v>-19761</v>
      </c>
      <c r="G37" s="111">
        <f t="shared" si="0"/>
        <v>-819</v>
      </c>
      <c r="H37" s="159">
        <f t="shared" si="1"/>
        <v>104.32372505543238</v>
      </c>
    </row>
    <row r="38" spans="1:8" ht="20.100000000000001" customHeight="1">
      <c r="A38" s="8" t="s">
        <v>274</v>
      </c>
      <c r="B38" s="6">
        <v>3146</v>
      </c>
      <c r="C38" s="160">
        <f>SUM(C39,C40)</f>
        <v>-60089</v>
      </c>
      <c r="D38" s="160">
        <f>SUM(D39,D40)</f>
        <v>-84641</v>
      </c>
      <c r="E38" s="160">
        <f>SUM(E39,E40)</f>
        <v>-134800</v>
      </c>
      <c r="F38" s="160">
        <f>SUM(F39,F40)</f>
        <v>-84641</v>
      </c>
      <c r="G38" s="111">
        <f t="shared" si="0"/>
        <v>50159</v>
      </c>
      <c r="H38" s="159">
        <f t="shared" si="1"/>
        <v>62.790059347181007</v>
      </c>
    </row>
    <row r="39" spans="1:8" ht="19.5" customHeight="1">
      <c r="A39" s="8" t="s">
        <v>269</v>
      </c>
      <c r="B39" s="6" t="s">
        <v>294</v>
      </c>
      <c r="C39" s="111">
        <v>-60089</v>
      </c>
      <c r="D39" s="111">
        <v>-84641</v>
      </c>
      <c r="E39" s="111">
        <v>-134800</v>
      </c>
      <c r="F39" s="111">
        <v>-84641</v>
      </c>
      <c r="G39" s="111">
        <f t="shared" si="0"/>
        <v>50159</v>
      </c>
      <c r="H39" s="159">
        <f t="shared" si="1"/>
        <v>62.790059347181007</v>
      </c>
    </row>
    <row r="40" spans="1:8" ht="37.5">
      <c r="A40" s="8" t="s">
        <v>270</v>
      </c>
      <c r="B40" s="6" t="s">
        <v>295</v>
      </c>
      <c r="C40" s="111">
        <v>0</v>
      </c>
      <c r="D40" s="111">
        <v>0</v>
      </c>
      <c r="E40" s="111">
        <v>0</v>
      </c>
      <c r="F40" s="111">
        <v>0</v>
      </c>
      <c r="G40" s="111">
        <f t="shared" si="0"/>
        <v>0</v>
      </c>
      <c r="H40" s="246" t="e">
        <f t="shared" si="1"/>
        <v>#DIV/0!</v>
      </c>
    </row>
    <row r="41" spans="1:8" ht="20.100000000000001" customHeight="1">
      <c r="A41" s="8" t="s">
        <v>81</v>
      </c>
      <c r="B41" s="6">
        <v>3150</v>
      </c>
      <c r="C41" s="223">
        <f>SUM(C42:C50)</f>
        <v>-42481</v>
      </c>
      <c r="D41" s="223">
        <f>SUM(D42:D51)</f>
        <v>-31820</v>
      </c>
      <c r="E41" s="223">
        <f>SUM(E42:E50)</f>
        <v>-30761</v>
      </c>
      <c r="F41" s="223">
        <f>SUM(F42:F51)</f>
        <v>-31820</v>
      </c>
      <c r="G41" s="111">
        <f t="shared" si="0"/>
        <v>-1059</v>
      </c>
      <c r="H41" s="159">
        <f t="shared" si="1"/>
        <v>103.44267091446962</v>
      </c>
    </row>
    <row r="42" spans="1:8" s="208" customFormat="1" ht="20.100000000000001" customHeight="1">
      <c r="A42" s="207" t="s">
        <v>581</v>
      </c>
      <c r="B42" s="206" t="s">
        <v>554</v>
      </c>
      <c r="C42" s="111">
        <v>-154</v>
      </c>
      <c r="D42" s="275">
        <v>-36</v>
      </c>
      <c r="E42" s="111">
        <v>-50</v>
      </c>
      <c r="F42" s="111">
        <v>-36</v>
      </c>
      <c r="G42" s="111">
        <f t="shared" ref="G42:G51" si="8">F42-E42</f>
        <v>14</v>
      </c>
      <c r="H42" s="159">
        <f t="shared" ref="H42:H51" si="9">(F42/E42)*100</f>
        <v>72</v>
      </c>
    </row>
    <row r="43" spans="1:8" s="208" customFormat="1" ht="20.100000000000001" customHeight="1">
      <c r="A43" s="207" t="s">
        <v>374</v>
      </c>
      <c r="B43" s="206" t="s">
        <v>555</v>
      </c>
      <c r="C43" s="111">
        <v>-16</v>
      </c>
      <c r="D43" s="275">
        <v>-58</v>
      </c>
      <c r="E43" s="111">
        <v>-56</v>
      </c>
      <c r="F43" s="111">
        <v>-58</v>
      </c>
      <c r="G43" s="111">
        <f t="shared" si="8"/>
        <v>-2</v>
      </c>
      <c r="H43" s="159">
        <f t="shared" si="9"/>
        <v>103.57142857142858</v>
      </c>
    </row>
    <row r="44" spans="1:8" s="237" customFormat="1" ht="20.100000000000001" customHeight="1">
      <c r="A44" s="236" t="s">
        <v>582</v>
      </c>
      <c r="B44" s="235" t="s">
        <v>557</v>
      </c>
      <c r="C44" s="111">
        <v>-445</v>
      </c>
      <c r="D44" s="275">
        <v>-726</v>
      </c>
      <c r="E44" s="111">
        <v>-849</v>
      </c>
      <c r="F44" s="111">
        <v>-726</v>
      </c>
      <c r="G44" s="111">
        <f t="shared" si="8"/>
        <v>123</v>
      </c>
      <c r="H44" s="159">
        <f t="shared" si="9"/>
        <v>85.512367491166074</v>
      </c>
    </row>
    <row r="45" spans="1:8" s="237" customFormat="1" ht="20.100000000000001" customHeight="1">
      <c r="A45" s="236" t="s">
        <v>583</v>
      </c>
      <c r="B45" s="235" t="s">
        <v>558</v>
      </c>
      <c r="C45" s="111">
        <v>-4</v>
      </c>
      <c r="D45" s="275">
        <v>-5</v>
      </c>
      <c r="E45" s="111">
        <v>-4</v>
      </c>
      <c r="F45" s="111">
        <v>-5</v>
      </c>
      <c r="G45" s="111">
        <f t="shared" si="8"/>
        <v>-1</v>
      </c>
      <c r="H45" s="159">
        <f t="shared" si="9"/>
        <v>125</v>
      </c>
    </row>
    <row r="46" spans="1:8" s="237" customFormat="1" ht="20.100000000000001" customHeight="1">
      <c r="A46" s="236" t="s">
        <v>584</v>
      </c>
      <c r="B46" s="235" t="s">
        <v>586</v>
      </c>
      <c r="C46" s="111">
        <v>-14</v>
      </c>
      <c r="D46" s="275">
        <v>-16</v>
      </c>
      <c r="E46" s="111">
        <v>-15</v>
      </c>
      <c r="F46" s="111">
        <v>-16</v>
      </c>
      <c r="G46" s="111">
        <f t="shared" si="8"/>
        <v>-1</v>
      </c>
      <c r="H46" s="159">
        <f t="shared" si="9"/>
        <v>106.66666666666667</v>
      </c>
    </row>
    <row r="47" spans="1:8" s="237" customFormat="1" ht="20.100000000000001" customHeight="1">
      <c r="A47" s="236" t="s">
        <v>553</v>
      </c>
      <c r="B47" s="235" t="s">
        <v>587</v>
      </c>
      <c r="C47" s="111">
        <v>-1689</v>
      </c>
      <c r="D47" s="275">
        <v>-1628</v>
      </c>
      <c r="E47" s="111">
        <v>-1646</v>
      </c>
      <c r="F47" s="111">
        <v>-1628</v>
      </c>
      <c r="G47" s="111">
        <f t="shared" si="8"/>
        <v>18</v>
      </c>
      <c r="H47" s="159">
        <f t="shared" si="9"/>
        <v>98.906439854191987</v>
      </c>
    </row>
    <row r="48" spans="1:8" s="237" customFormat="1" ht="20.100000000000001" customHeight="1">
      <c r="A48" s="236" t="s">
        <v>585</v>
      </c>
      <c r="B48" s="235" t="s">
        <v>588</v>
      </c>
      <c r="C48" s="111">
        <v>-965</v>
      </c>
      <c r="D48" s="275">
        <v>-264</v>
      </c>
      <c r="E48" s="111">
        <v>-264</v>
      </c>
      <c r="F48" s="111">
        <v>-264</v>
      </c>
      <c r="G48" s="111">
        <f t="shared" si="8"/>
        <v>0</v>
      </c>
      <c r="H48" s="159">
        <f t="shared" si="9"/>
        <v>100</v>
      </c>
    </row>
    <row r="49" spans="1:8" s="237" customFormat="1" ht="20.100000000000001" customHeight="1">
      <c r="A49" s="236" t="s">
        <v>373</v>
      </c>
      <c r="B49" s="235" t="s">
        <v>589</v>
      </c>
      <c r="C49" s="111">
        <v>-3156</v>
      </c>
      <c r="D49" s="275">
        <v>-4482</v>
      </c>
      <c r="E49" s="111">
        <v>-4481</v>
      </c>
      <c r="F49" s="111">
        <v>-4482</v>
      </c>
      <c r="G49" s="111">
        <f t="shared" si="8"/>
        <v>-1</v>
      </c>
      <c r="H49" s="159">
        <f t="shared" si="9"/>
        <v>100.0223164472216</v>
      </c>
    </row>
    <row r="50" spans="1:8" s="208" customFormat="1" ht="20.100000000000001" customHeight="1">
      <c r="A50" s="207" t="s">
        <v>556</v>
      </c>
      <c r="B50" s="206" t="s">
        <v>590</v>
      </c>
      <c r="C50" s="111">
        <v>-36038</v>
      </c>
      <c r="D50" s="111">
        <v>-24517</v>
      </c>
      <c r="E50" s="111">
        <v>-23396</v>
      </c>
      <c r="F50" s="111">
        <v>-24517</v>
      </c>
      <c r="G50" s="111">
        <f t="shared" si="8"/>
        <v>-1121</v>
      </c>
      <c r="H50" s="159">
        <f t="shared" si="9"/>
        <v>104.7914173362968</v>
      </c>
    </row>
    <row r="51" spans="1:8" s="279" customFormat="1" ht="20.100000000000001" customHeight="1">
      <c r="A51" s="278" t="s">
        <v>469</v>
      </c>
      <c r="B51" s="277" t="s">
        <v>728</v>
      </c>
      <c r="C51" s="111">
        <v>0</v>
      </c>
      <c r="D51" s="111">
        <v>-88</v>
      </c>
      <c r="E51" s="111">
        <v>0</v>
      </c>
      <c r="F51" s="111">
        <v>-88</v>
      </c>
      <c r="G51" s="111">
        <f t="shared" si="8"/>
        <v>-88</v>
      </c>
      <c r="H51" s="246" t="e">
        <f t="shared" si="9"/>
        <v>#DIV/0!</v>
      </c>
    </row>
    <row r="52" spans="1:8" ht="19.5" customHeight="1">
      <c r="A52" s="8" t="s">
        <v>271</v>
      </c>
      <c r="B52" s="9">
        <v>3160</v>
      </c>
      <c r="C52" s="111">
        <v>0</v>
      </c>
      <c r="D52" s="111">
        <v>0</v>
      </c>
      <c r="E52" s="111">
        <v>0</v>
      </c>
      <c r="F52" s="111">
        <v>0</v>
      </c>
      <c r="G52" s="111">
        <f t="shared" si="0"/>
        <v>0</v>
      </c>
      <c r="H52" s="246" t="e">
        <f t="shared" si="1"/>
        <v>#DIV/0!</v>
      </c>
    </row>
    <row r="53" spans="1:8" ht="20.100000000000001" customHeight="1">
      <c r="A53" s="8" t="s">
        <v>402</v>
      </c>
      <c r="B53" s="9">
        <v>3170</v>
      </c>
      <c r="C53" s="223">
        <f>SUM(C54:C57)</f>
        <v>-64425</v>
      </c>
      <c r="D53" s="223">
        <f>SUM(D54:D57)</f>
        <v>-34713</v>
      </c>
      <c r="E53" s="223">
        <f>SUM(E54:E57)</f>
        <v>-33698</v>
      </c>
      <c r="F53" s="223">
        <f>SUM(F54:F57)</f>
        <v>-34713</v>
      </c>
      <c r="G53" s="111">
        <f t="shared" si="0"/>
        <v>-1015</v>
      </c>
      <c r="H53" s="159">
        <f t="shared" si="1"/>
        <v>103.01204819277108</v>
      </c>
    </row>
    <row r="54" spans="1:8" s="231" customFormat="1" ht="20.100000000000001" customHeight="1">
      <c r="A54" s="230" t="s">
        <v>574</v>
      </c>
      <c r="B54" s="147" t="s">
        <v>577</v>
      </c>
      <c r="C54" s="111">
        <v>-4720</v>
      </c>
      <c r="D54" s="111">
        <v>-5570</v>
      </c>
      <c r="E54" s="111">
        <v>-5510</v>
      </c>
      <c r="F54" s="111">
        <v>-5570</v>
      </c>
      <c r="G54" s="111">
        <f t="shared" ref="G54:G57" si="10">F54-E54</f>
        <v>-60</v>
      </c>
      <c r="H54" s="159">
        <f t="shared" ref="H54:H57" si="11">(F54/E54)*100</f>
        <v>101.08892921960073</v>
      </c>
    </row>
    <row r="55" spans="1:8" s="231" customFormat="1" ht="20.100000000000001" customHeight="1">
      <c r="A55" s="230" t="s">
        <v>575</v>
      </c>
      <c r="B55" s="147" t="s">
        <v>578</v>
      </c>
      <c r="C55" s="111">
        <v>-1204</v>
      </c>
      <c r="D55" s="111">
        <v>-1227</v>
      </c>
      <c r="E55" s="111">
        <v>-1208</v>
      </c>
      <c r="F55" s="111">
        <v>-1227</v>
      </c>
      <c r="G55" s="111">
        <f t="shared" si="10"/>
        <v>-19</v>
      </c>
      <c r="H55" s="159">
        <f t="shared" si="11"/>
        <v>101.5728476821192</v>
      </c>
    </row>
    <row r="56" spans="1:8" s="231" customFormat="1" ht="20.100000000000001" customHeight="1">
      <c r="A56" s="230" t="s">
        <v>576</v>
      </c>
      <c r="B56" s="147" t="s">
        <v>579</v>
      </c>
      <c r="C56" s="111">
        <v>-408</v>
      </c>
      <c r="D56" s="111">
        <v>-1412</v>
      </c>
      <c r="E56" s="111">
        <v>-495</v>
      </c>
      <c r="F56" s="111">
        <v>-1412</v>
      </c>
      <c r="G56" s="111">
        <f t="shared" si="10"/>
        <v>-917</v>
      </c>
      <c r="H56" s="159">
        <f t="shared" si="11"/>
        <v>285.25252525252529</v>
      </c>
    </row>
    <row r="57" spans="1:8" s="231" customFormat="1" ht="20.100000000000001" customHeight="1">
      <c r="A57" s="230" t="s">
        <v>501</v>
      </c>
      <c r="B57" s="147" t="s">
        <v>580</v>
      </c>
      <c r="C57" s="111">
        <v>-58093</v>
      </c>
      <c r="D57" s="111">
        <v>-26504</v>
      </c>
      <c r="E57" s="111">
        <v>-26485</v>
      </c>
      <c r="F57" s="111">
        <v>-26504</v>
      </c>
      <c r="G57" s="111">
        <f t="shared" si="10"/>
        <v>-19</v>
      </c>
      <c r="H57" s="159">
        <f t="shared" si="11"/>
        <v>100.07173872003021</v>
      </c>
    </row>
    <row r="58" spans="1:8" ht="20.100000000000001" customHeight="1">
      <c r="A58" s="156" t="s">
        <v>290</v>
      </c>
      <c r="B58" s="146">
        <v>3195</v>
      </c>
      <c r="C58" s="120">
        <f>SUM(C7,C25)</f>
        <v>106830</v>
      </c>
      <c r="D58" s="120">
        <f>SUM(D7,D25)</f>
        <v>-15140</v>
      </c>
      <c r="E58" s="120">
        <f>SUM(E7,E25)</f>
        <v>58194</v>
      </c>
      <c r="F58" s="120">
        <f>SUM(F7,F25)</f>
        <v>-15140</v>
      </c>
      <c r="G58" s="121">
        <f t="shared" si="0"/>
        <v>-73334</v>
      </c>
      <c r="H58" s="161">
        <f t="shared" si="1"/>
        <v>-26.016427810427189</v>
      </c>
    </row>
    <row r="59" spans="1:8" ht="20.100000000000001" customHeight="1">
      <c r="A59" s="173" t="s">
        <v>296</v>
      </c>
      <c r="B59" s="144"/>
      <c r="C59" s="144"/>
      <c r="D59" s="144"/>
      <c r="E59" s="144"/>
      <c r="F59" s="144"/>
      <c r="G59" s="111">
        <f t="shared" si="0"/>
        <v>0</v>
      </c>
      <c r="H59" s="246" t="e">
        <f t="shared" si="1"/>
        <v>#DIV/0!</v>
      </c>
    </row>
    <row r="60" spans="1:8" ht="20.100000000000001" customHeight="1">
      <c r="A60" s="155" t="s">
        <v>262</v>
      </c>
      <c r="B60" s="143">
        <v>3200</v>
      </c>
      <c r="C60" s="120">
        <f>SUM(C61:C64)</f>
        <v>0</v>
      </c>
      <c r="D60" s="120">
        <f>SUM(D61:D64)</f>
        <v>0</v>
      </c>
      <c r="E60" s="120">
        <f>SUM(E61:E64)</f>
        <v>0</v>
      </c>
      <c r="F60" s="120">
        <f>SUM(F61:F64)</f>
        <v>0</v>
      </c>
      <c r="G60" s="121">
        <f t="shared" si="0"/>
        <v>0</v>
      </c>
      <c r="H60" s="266" t="e">
        <f t="shared" si="1"/>
        <v>#DIV/0!</v>
      </c>
    </row>
    <row r="61" spans="1:8" ht="20.100000000000001" customHeight="1">
      <c r="A61" s="8" t="s">
        <v>286</v>
      </c>
      <c r="B61" s="6">
        <v>3210</v>
      </c>
      <c r="C61" s="111">
        <v>0</v>
      </c>
      <c r="D61" s="111">
        <v>0</v>
      </c>
      <c r="E61" s="111">
        <v>0</v>
      </c>
      <c r="F61" s="111">
        <v>0</v>
      </c>
      <c r="G61" s="111">
        <f t="shared" si="0"/>
        <v>0</v>
      </c>
      <c r="H61" s="246" t="e">
        <f t="shared" si="1"/>
        <v>#DIV/0!</v>
      </c>
    </row>
    <row r="62" spans="1:8" ht="20.100000000000001" customHeight="1">
      <c r="A62" s="8" t="s">
        <v>287</v>
      </c>
      <c r="B62" s="9">
        <v>3220</v>
      </c>
      <c r="C62" s="111">
        <v>0</v>
      </c>
      <c r="D62" s="111">
        <v>0</v>
      </c>
      <c r="E62" s="111">
        <v>0</v>
      </c>
      <c r="F62" s="111">
        <v>0</v>
      </c>
      <c r="G62" s="111">
        <f t="shared" si="0"/>
        <v>0</v>
      </c>
      <c r="H62" s="246" t="e">
        <f t="shared" si="1"/>
        <v>#DIV/0!</v>
      </c>
    </row>
    <row r="63" spans="1:8" ht="20.100000000000001" customHeight="1">
      <c r="A63" s="8" t="s">
        <v>50</v>
      </c>
      <c r="B63" s="9">
        <v>3230</v>
      </c>
      <c r="C63" s="111">
        <v>0</v>
      </c>
      <c r="D63" s="111">
        <v>0</v>
      </c>
      <c r="E63" s="111">
        <v>0</v>
      </c>
      <c r="F63" s="111">
        <v>0</v>
      </c>
      <c r="G63" s="111">
        <f t="shared" si="0"/>
        <v>0</v>
      </c>
      <c r="H63" s="246" t="e">
        <f t="shared" si="1"/>
        <v>#DIV/0!</v>
      </c>
    </row>
    <row r="64" spans="1:8" ht="20.100000000000001" customHeight="1">
      <c r="A64" s="8" t="s">
        <v>406</v>
      </c>
      <c r="B64" s="9">
        <v>3240</v>
      </c>
      <c r="C64" s="111">
        <v>0</v>
      </c>
      <c r="D64" s="111">
        <v>0</v>
      </c>
      <c r="E64" s="111">
        <v>0</v>
      </c>
      <c r="F64" s="111">
        <v>0</v>
      </c>
      <c r="G64" s="111">
        <f t="shared" si="0"/>
        <v>0</v>
      </c>
      <c r="H64" s="246" t="e">
        <f t="shared" si="1"/>
        <v>#DIV/0!</v>
      </c>
    </row>
    <row r="65" spans="1:8" ht="20.100000000000001" customHeight="1">
      <c r="A65" s="10" t="s">
        <v>277</v>
      </c>
      <c r="B65" s="11">
        <v>3255</v>
      </c>
      <c r="C65" s="120">
        <f>SUM(C66:C70)</f>
        <v>-41453</v>
      </c>
      <c r="D65" s="120">
        <f>SUM(D66:D70)</f>
        <v>-33098</v>
      </c>
      <c r="E65" s="120">
        <f>SUM(E66:E70)</f>
        <v>-157329</v>
      </c>
      <c r="F65" s="120">
        <f>SUM(F66:F70)</f>
        <v>-33098</v>
      </c>
      <c r="G65" s="121">
        <f t="shared" si="0"/>
        <v>124231</v>
      </c>
      <c r="H65" s="161">
        <f t="shared" si="1"/>
        <v>21.037443827902038</v>
      </c>
    </row>
    <row r="66" spans="1:8" ht="20.100000000000001" customHeight="1">
      <c r="A66" s="8" t="s">
        <v>407</v>
      </c>
      <c r="B66" s="9">
        <v>3260</v>
      </c>
      <c r="C66" s="111">
        <v>-33314</v>
      </c>
      <c r="D66" s="111">
        <v>-17930</v>
      </c>
      <c r="E66" s="111">
        <v>-67711</v>
      </c>
      <c r="F66" s="111">
        <v>-17930</v>
      </c>
      <c r="G66" s="111">
        <f t="shared" si="0"/>
        <v>49781</v>
      </c>
      <c r="H66" s="159">
        <f t="shared" si="1"/>
        <v>26.480187857216702</v>
      </c>
    </row>
    <row r="67" spans="1:8" ht="20.100000000000001" customHeight="1">
      <c r="A67" s="8" t="s">
        <v>408</v>
      </c>
      <c r="B67" s="9">
        <v>3265</v>
      </c>
      <c r="C67" s="111">
        <v>-979</v>
      </c>
      <c r="D67" s="111">
        <v>-1375</v>
      </c>
      <c r="E67" s="111">
        <v>-6628</v>
      </c>
      <c r="F67" s="111">
        <v>-1375</v>
      </c>
      <c r="G67" s="111">
        <f t="shared" si="0"/>
        <v>5253</v>
      </c>
      <c r="H67" s="159">
        <f t="shared" si="1"/>
        <v>20.745322872661436</v>
      </c>
    </row>
    <row r="68" spans="1:8" ht="20.100000000000001" customHeight="1">
      <c r="A68" s="8" t="s">
        <v>409</v>
      </c>
      <c r="B68" s="9">
        <v>3270</v>
      </c>
      <c r="C68" s="111">
        <v>-1662</v>
      </c>
      <c r="D68" s="111">
        <v>-1937</v>
      </c>
      <c r="E68" s="111">
        <v>-9758</v>
      </c>
      <c r="F68" s="111">
        <v>-1937</v>
      </c>
      <c r="G68" s="111">
        <f t="shared" si="0"/>
        <v>7821</v>
      </c>
      <c r="H68" s="159">
        <f t="shared" si="1"/>
        <v>19.850379176060667</v>
      </c>
    </row>
    <row r="69" spans="1:8" ht="20.100000000000001" customHeight="1">
      <c r="A69" s="8" t="s">
        <v>51</v>
      </c>
      <c r="B69" s="9">
        <v>3275</v>
      </c>
      <c r="C69" s="111">
        <v>0</v>
      </c>
      <c r="D69" s="111">
        <v>0</v>
      </c>
      <c r="E69" s="111">
        <v>0</v>
      </c>
      <c r="F69" s="111">
        <v>0</v>
      </c>
      <c r="G69" s="111">
        <f t="shared" si="0"/>
        <v>0</v>
      </c>
      <c r="H69" s="246" t="e">
        <f t="shared" si="1"/>
        <v>#DIV/0!</v>
      </c>
    </row>
    <row r="70" spans="1:8" ht="20.100000000000001" customHeight="1">
      <c r="A70" s="8" t="s">
        <v>402</v>
      </c>
      <c r="B70" s="9">
        <v>3280</v>
      </c>
      <c r="C70" s="223">
        <f>C71+C72+C73</f>
        <v>-5498</v>
      </c>
      <c r="D70" s="223">
        <f>D71+D72+D73</f>
        <v>-11856</v>
      </c>
      <c r="E70" s="223">
        <f>E71+E72+E73</f>
        <v>-73232</v>
      </c>
      <c r="F70" s="223">
        <f>F71+F72+F73</f>
        <v>-11856</v>
      </c>
      <c r="G70" s="111">
        <f t="shared" si="0"/>
        <v>61376</v>
      </c>
      <c r="H70" s="159">
        <f t="shared" si="1"/>
        <v>16.189643871531569</v>
      </c>
    </row>
    <row r="71" spans="1:8" s="232" customFormat="1" ht="20.100000000000001" customHeight="1">
      <c r="A71" s="211" t="s">
        <v>573</v>
      </c>
      <c r="B71" s="147"/>
      <c r="C71" s="111">
        <v>-387</v>
      </c>
      <c r="D71" s="111">
        <v>-1236</v>
      </c>
      <c r="E71" s="111">
        <v>-424</v>
      </c>
      <c r="F71" s="111">
        <v>-1236</v>
      </c>
      <c r="G71" s="111">
        <f t="shared" ref="G71:G73" si="12">F71-E71</f>
        <v>-812</v>
      </c>
      <c r="H71" s="159">
        <f t="shared" ref="H71:H73" si="13">(F71/E71)*100</f>
        <v>291.50943396226415</v>
      </c>
    </row>
    <row r="72" spans="1:8" s="208" customFormat="1" ht="20.100000000000001" customHeight="1">
      <c r="A72" s="211" t="s">
        <v>572</v>
      </c>
      <c r="B72" s="147" t="s">
        <v>559</v>
      </c>
      <c r="C72" s="111">
        <v>-4110</v>
      </c>
      <c r="D72" s="111">
        <v>-7809</v>
      </c>
      <c r="E72" s="111">
        <v>-52356</v>
      </c>
      <c r="F72" s="111">
        <v>-7809</v>
      </c>
      <c r="G72" s="111">
        <f t="shared" si="12"/>
        <v>44547</v>
      </c>
      <c r="H72" s="159">
        <f t="shared" si="13"/>
        <v>14.915195966078388</v>
      </c>
    </row>
    <row r="73" spans="1:8" s="208" customFormat="1" ht="19.5" customHeight="1">
      <c r="A73" s="211" t="s">
        <v>253</v>
      </c>
      <c r="B73" s="147" t="s">
        <v>560</v>
      </c>
      <c r="C73" s="111">
        <v>-1001</v>
      </c>
      <c r="D73" s="111">
        <v>-2811</v>
      </c>
      <c r="E73" s="111">
        <v>-20452</v>
      </c>
      <c r="F73" s="111">
        <v>-2811</v>
      </c>
      <c r="G73" s="111">
        <f t="shared" si="12"/>
        <v>17641</v>
      </c>
      <c r="H73" s="159">
        <f t="shared" si="13"/>
        <v>13.744377078036377</v>
      </c>
    </row>
    <row r="74" spans="1:8" ht="19.5" customHeight="1">
      <c r="A74" s="157" t="s">
        <v>123</v>
      </c>
      <c r="B74" s="146">
        <v>3295</v>
      </c>
      <c r="C74" s="120">
        <f>SUM(C60,C65)</f>
        <v>-41453</v>
      </c>
      <c r="D74" s="120">
        <f>SUM(D60,D65)</f>
        <v>-33098</v>
      </c>
      <c r="E74" s="120">
        <f>SUM(E60,E65)</f>
        <v>-157329</v>
      </c>
      <c r="F74" s="120">
        <f>SUM(F60,F65)</f>
        <v>-33098</v>
      </c>
      <c r="G74" s="121">
        <f t="shared" si="0"/>
        <v>124231</v>
      </c>
      <c r="H74" s="161">
        <f t="shared" si="1"/>
        <v>21.037443827902038</v>
      </c>
    </row>
    <row r="75" spans="1:8" ht="20.100000000000001" customHeight="1">
      <c r="A75" s="173" t="s">
        <v>297</v>
      </c>
      <c r="B75" s="144"/>
      <c r="C75" s="144"/>
      <c r="D75" s="144"/>
      <c r="E75" s="144"/>
      <c r="F75" s="144"/>
      <c r="G75" s="111">
        <f t="shared" si="0"/>
        <v>0</v>
      </c>
      <c r="H75" s="246" t="e">
        <f t="shared" si="1"/>
        <v>#DIV/0!</v>
      </c>
    </row>
    <row r="76" spans="1:8" ht="20.100000000000001" customHeight="1">
      <c r="A76" s="10" t="s">
        <v>263</v>
      </c>
      <c r="B76" s="11">
        <v>3300</v>
      </c>
      <c r="C76" s="120">
        <f>SUM(C77,C78,C82)</f>
        <v>0</v>
      </c>
      <c r="D76" s="120">
        <f>SUM(D77,D78,D82)</f>
        <v>0</v>
      </c>
      <c r="E76" s="120">
        <f>SUM(E77,E78,E82)</f>
        <v>500</v>
      </c>
      <c r="F76" s="120">
        <f>SUM(F77,F78,F82)</f>
        <v>0</v>
      </c>
      <c r="G76" s="121">
        <f t="shared" si="0"/>
        <v>-500</v>
      </c>
      <c r="H76" s="161">
        <f t="shared" si="1"/>
        <v>0</v>
      </c>
    </row>
    <row r="77" spans="1:8" ht="20.100000000000001" customHeight="1">
      <c r="A77" s="8" t="s">
        <v>288</v>
      </c>
      <c r="B77" s="9">
        <v>3310</v>
      </c>
      <c r="C77" s="111">
        <v>0</v>
      </c>
      <c r="D77" s="111">
        <v>0</v>
      </c>
      <c r="E77" s="111">
        <v>0</v>
      </c>
      <c r="F77" s="111">
        <v>0</v>
      </c>
      <c r="G77" s="111">
        <f t="shared" si="0"/>
        <v>0</v>
      </c>
      <c r="H77" s="246" t="e">
        <f t="shared" si="1"/>
        <v>#DIV/0!</v>
      </c>
    </row>
    <row r="78" spans="1:8" ht="20.100000000000001" customHeight="1">
      <c r="A78" s="8" t="s">
        <v>273</v>
      </c>
      <c r="B78" s="9">
        <v>3320</v>
      </c>
      <c r="C78" s="160">
        <f>SUM(C79:C81)</f>
        <v>0</v>
      </c>
      <c r="D78" s="160">
        <f>SUM(D79:D81)</f>
        <v>0</v>
      </c>
      <c r="E78" s="160">
        <f>SUM(E79:E81)</f>
        <v>0</v>
      </c>
      <c r="F78" s="160">
        <f>SUM(F79:F81)</f>
        <v>0</v>
      </c>
      <c r="G78" s="111">
        <f t="shared" si="0"/>
        <v>0</v>
      </c>
      <c r="H78" s="246" t="e">
        <f t="shared" si="1"/>
        <v>#DIV/0!</v>
      </c>
    </row>
    <row r="79" spans="1:8" ht="20.100000000000001" customHeight="1">
      <c r="A79" s="8" t="s">
        <v>83</v>
      </c>
      <c r="B79" s="6">
        <v>3321</v>
      </c>
      <c r="C79" s="111">
        <v>0</v>
      </c>
      <c r="D79" s="111">
        <v>0</v>
      </c>
      <c r="E79" s="111">
        <v>0</v>
      </c>
      <c r="F79" s="111">
        <v>0</v>
      </c>
      <c r="G79" s="111">
        <f t="shared" si="0"/>
        <v>0</v>
      </c>
      <c r="H79" s="246" t="e">
        <f t="shared" si="1"/>
        <v>#DIV/0!</v>
      </c>
    </row>
    <row r="80" spans="1:8" ht="20.100000000000001" customHeight="1">
      <c r="A80" s="8" t="s">
        <v>86</v>
      </c>
      <c r="B80" s="6">
        <v>3322</v>
      </c>
      <c r="C80" s="111">
        <v>0</v>
      </c>
      <c r="D80" s="111">
        <v>0</v>
      </c>
      <c r="E80" s="111">
        <v>0</v>
      </c>
      <c r="F80" s="111">
        <v>0</v>
      </c>
      <c r="G80" s="111">
        <f t="shared" si="0"/>
        <v>0</v>
      </c>
      <c r="H80" s="246" t="e">
        <f t="shared" si="1"/>
        <v>#DIV/0!</v>
      </c>
    </row>
    <row r="81" spans="1:8" ht="20.100000000000001" customHeight="1">
      <c r="A81" s="8" t="s">
        <v>106</v>
      </c>
      <c r="B81" s="6">
        <v>3323</v>
      </c>
      <c r="C81" s="111">
        <v>0</v>
      </c>
      <c r="D81" s="111">
        <v>0</v>
      </c>
      <c r="E81" s="111">
        <v>0</v>
      </c>
      <c r="F81" s="111">
        <v>0</v>
      </c>
      <c r="G81" s="111">
        <f t="shared" si="0"/>
        <v>0</v>
      </c>
      <c r="H81" s="246" t="e">
        <f t="shared" si="1"/>
        <v>#DIV/0!</v>
      </c>
    </row>
    <row r="82" spans="1:8" ht="20.100000000000001" customHeight="1">
      <c r="A82" s="8" t="s">
        <v>406</v>
      </c>
      <c r="B82" s="9">
        <v>3340</v>
      </c>
      <c r="C82" s="111">
        <v>0</v>
      </c>
      <c r="D82" s="111">
        <v>0</v>
      </c>
      <c r="E82" s="111">
        <v>500</v>
      </c>
      <c r="F82" s="111">
        <v>0</v>
      </c>
      <c r="G82" s="111">
        <f t="shared" si="0"/>
        <v>-500</v>
      </c>
      <c r="H82" s="159">
        <f t="shared" si="1"/>
        <v>0</v>
      </c>
    </row>
    <row r="83" spans="1:8" s="208" customFormat="1" ht="20.100000000000001" customHeight="1">
      <c r="A83" s="207" t="s">
        <v>563</v>
      </c>
      <c r="B83" s="9" t="s">
        <v>562</v>
      </c>
      <c r="C83" s="111">
        <v>0</v>
      </c>
      <c r="D83" s="111">
        <v>0</v>
      </c>
      <c r="E83" s="111">
        <v>500</v>
      </c>
      <c r="F83" s="111">
        <v>0</v>
      </c>
      <c r="G83" s="111">
        <f t="shared" ref="G83" si="14">F83-E83</f>
        <v>-500</v>
      </c>
      <c r="H83" s="159">
        <f t="shared" ref="H83" si="15">(F83/E83)*100</f>
        <v>0</v>
      </c>
    </row>
    <row r="84" spans="1:8" ht="19.5" customHeight="1">
      <c r="A84" s="10" t="s">
        <v>278</v>
      </c>
      <c r="B84" s="11">
        <v>3345</v>
      </c>
      <c r="C84" s="120">
        <f>SUM(C85,C86,C90,C91)</f>
        <v>0</v>
      </c>
      <c r="D84" s="120">
        <f>SUM(D85,D86,D90,D91)</f>
        <v>0</v>
      </c>
      <c r="E84" s="120">
        <f>SUM(E85,E86,E90,E91)</f>
        <v>0</v>
      </c>
      <c r="F84" s="120">
        <f>SUM(F85,F86,F90,F91)</f>
        <v>0</v>
      </c>
      <c r="G84" s="267">
        <f t="shared" si="0"/>
        <v>0</v>
      </c>
      <c r="H84" s="266" t="e">
        <f t="shared" si="1"/>
        <v>#DIV/0!</v>
      </c>
    </row>
    <row r="85" spans="1:8" ht="20.100000000000001" customHeight="1">
      <c r="A85" s="8" t="s">
        <v>289</v>
      </c>
      <c r="B85" s="9">
        <v>3350</v>
      </c>
      <c r="C85" s="111">
        <v>0</v>
      </c>
      <c r="D85" s="111">
        <v>0</v>
      </c>
      <c r="E85" s="111">
        <v>0</v>
      </c>
      <c r="F85" s="111">
        <v>0</v>
      </c>
      <c r="G85" s="260">
        <f t="shared" si="0"/>
        <v>0</v>
      </c>
      <c r="H85" s="246" t="e">
        <f t="shared" si="1"/>
        <v>#DIV/0!</v>
      </c>
    </row>
    <row r="86" spans="1:8" ht="20.100000000000001" customHeight="1">
      <c r="A86" s="8" t="s">
        <v>275</v>
      </c>
      <c r="B86" s="6">
        <v>3360</v>
      </c>
      <c r="C86" s="160">
        <f>SUM(C87:C89)</f>
        <v>0</v>
      </c>
      <c r="D86" s="160">
        <f>SUM(D87:D89)</f>
        <v>0</v>
      </c>
      <c r="E86" s="160">
        <f>SUM(E87:E89)</f>
        <v>0</v>
      </c>
      <c r="F86" s="160">
        <f>SUM(F87:F89)</f>
        <v>0</v>
      </c>
      <c r="G86" s="260">
        <f t="shared" si="0"/>
        <v>0</v>
      </c>
      <c r="H86" s="246" t="e">
        <f t="shared" si="1"/>
        <v>#DIV/0!</v>
      </c>
    </row>
    <row r="87" spans="1:8" ht="20.100000000000001" customHeight="1">
      <c r="A87" s="8" t="s">
        <v>83</v>
      </c>
      <c r="B87" s="6">
        <v>3361</v>
      </c>
      <c r="C87" s="111">
        <v>0</v>
      </c>
      <c r="D87" s="111">
        <v>0</v>
      </c>
      <c r="E87" s="111">
        <v>0</v>
      </c>
      <c r="F87" s="111">
        <v>0</v>
      </c>
      <c r="G87" s="260">
        <f t="shared" si="0"/>
        <v>0</v>
      </c>
      <c r="H87" s="246" t="e">
        <f t="shared" si="1"/>
        <v>#DIV/0!</v>
      </c>
    </row>
    <row r="88" spans="1:8" ht="20.100000000000001" customHeight="1">
      <c r="A88" s="8" t="s">
        <v>86</v>
      </c>
      <c r="B88" s="6">
        <v>3362</v>
      </c>
      <c r="C88" s="111">
        <v>0</v>
      </c>
      <c r="D88" s="111">
        <v>0</v>
      </c>
      <c r="E88" s="111">
        <v>0</v>
      </c>
      <c r="F88" s="111">
        <v>0</v>
      </c>
      <c r="G88" s="260">
        <f t="shared" si="0"/>
        <v>0</v>
      </c>
      <c r="H88" s="246" t="e">
        <f t="shared" si="1"/>
        <v>#DIV/0!</v>
      </c>
    </row>
    <row r="89" spans="1:8" ht="20.100000000000001" customHeight="1">
      <c r="A89" s="8" t="s">
        <v>106</v>
      </c>
      <c r="B89" s="6">
        <v>3363</v>
      </c>
      <c r="C89" s="111">
        <v>0</v>
      </c>
      <c r="D89" s="111">
        <v>0</v>
      </c>
      <c r="E89" s="111">
        <v>0</v>
      </c>
      <c r="F89" s="111">
        <v>0</v>
      </c>
      <c r="G89" s="260">
        <f t="shared" si="0"/>
        <v>0</v>
      </c>
      <c r="H89" s="246" t="e">
        <f t="shared" si="1"/>
        <v>#DIV/0!</v>
      </c>
    </row>
    <row r="90" spans="1:8" ht="20.100000000000001" customHeight="1">
      <c r="A90" s="8" t="s">
        <v>272</v>
      </c>
      <c r="B90" s="6">
        <v>3370</v>
      </c>
      <c r="C90" s="111">
        <v>0</v>
      </c>
      <c r="D90" s="111">
        <v>0</v>
      </c>
      <c r="E90" s="111">
        <v>0</v>
      </c>
      <c r="F90" s="111">
        <v>0</v>
      </c>
      <c r="G90" s="260">
        <f t="shared" si="0"/>
        <v>0</v>
      </c>
      <c r="H90" s="246" t="e">
        <f t="shared" si="1"/>
        <v>#DIV/0!</v>
      </c>
    </row>
    <row r="91" spans="1:8" ht="20.100000000000001" customHeight="1">
      <c r="A91" s="8" t="s">
        <v>402</v>
      </c>
      <c r="B91" s="9">
        <v>3380</v>
      </c>
      <c r="C91" s="111">
        <v>0</v>
      </c>
      <c r="D91" s="111">
        <v>0</v>
      </c>
      <c r="E91" s="111">
        <v>0</v>
      </c>
      <c r="F91" s="111">
        <v>0</v>
      </c>
      <c r="G91" s="260">
        <f t="shared" si="0"/>
        <v>0</v>
      </c>
      <c r="H91" s="246" t="e">
        <f t="shared" si="1"/>
        <v>#DIV/0!</v>
      </c>
    </row>
    <row r="92" spans="1:8" ht="20.100000000000001" customHeight="1">
      <c r="A92" s="10" t="s">
        <v>124</v>
      </c>
      <c r="B92" s="11">
        <v>3395</v>
      </c>
      <c r="C92" s="120">
        <f>SUM(C76,C84)</f>
        <v>0</v>
      </c>
      <c r="D92" s="120">
        <f>SUM(D76,D84)</f>
        <v>0</v>
      </c>
      <c r="E92" s="120">
        <f>SUM(E76,E84)</f>
        <v>500</v>
      </c>
      <c r="F92" s="120">
        <f>SUM(F76,F84)</f>
        <v>0</v>
      </c>
      <c r="G92" s="121">
        <f t="shared" si="0"/>
        <v>-500</v>
      </c>
      <c r="H92" s="161">
        <f t="shared" si="1"/>
        <v>0</v>
      </c>
    </row>
    <row r="93" spans="1:8" ht="20.100000000000001" customHeight="1">
      <c r="A93" s="174" t="s">
        <v>31</v>
      </c>
      <c r="B93" s="11">
        <v>3400</v>
      </c>
      <c r="C93" s="120">
        <f>SUM(C58,C74,C92)</f>
        <v>65377</v>
      </c>
      <c r="D93" s="120">
        <f>SUM(D58,D74,D92)</f>
        <v>-48238</v>
      </c>
      <c r="E93" s="120">
        <f>SUM(E58,E74,E92)</f>
        <v>-98635</v>
      </c>
      <c r="F93" s="120">
        <f>SUM(F58,F74,F92)</f>
        <v>-48238</v>
      </c>
      <c r="G93" s="121">
        <f t="shared" si="0"/>
        <v>50397</v>
      </c>
      <c r="H93" s="161">
        <f t="shared" si="1"/>
        <v>48.905560906371974</v>
      </c>
    </row>
    <row r="94" spans="1:8" ht="20.100000000000001" customHeight="1">
      <c r="A94" s="8" t="s">
        <v>298</v>
      </c>
      <c r="B94" s="9">
        <v>3405</v>
      </c>
      <c r="C94" s="111">
        <v>62084</v>
      </c>
      <c r="D94" s="111">
        <v>129671</v>
      </c>
      <c r="E94" s="111">
        <v>129671</v>
      </c>
      <c r="F94" s="111">
        <v>129671</v>
      </c>
      <c r="G94" s="111">
        <f t="shared" si="0"/>
        <v>0</v>
      </c>
      <c r="H94" s="159">
        <f t="shared" si="1"/>
        <v>100</v>
      </c>
    </row>
    <row r="95" spans="1:8" ht="20.100000000000001" customHeight="1">
      <c r="A95" s="87" t="s">
        <v>126</v>
      </c>
      <c r="B95" s="9">
        <v>3410</v>
      </c>
      <c r="C95" s="111">
        <v>2210</v>
      </c>
      <c r="D95" s="111">
        <v>5713</v>
      </c>
      <c r="E95" s="111">
        <v>3601</v>
      </c>
      <c r="F95" s="111">
        <v>5713</v>
      </c>
      <c r="G95" s="111">
        <f t="shared" si="0"/>
        <v>2112</v>
      </c>
      <c r="H95" s="159">
        <f t="shared" si="1"/>
        <v>158.65037489586226</v>
      </c>
    </row>
    <row r="96" spans="1:8" ht="20.100000000000001" customHeight="1">
      <c r="A96" s="8" t="s">
        <v>299</v>
      </c>
      <c r="B96" s="9">
        <v>3415</v>
      </c>
      <c r="C96" s="125">
        <f>SUM(C94,C93,C95)</f>
        <v>129671</v>
      </c>
      <c r="D96" s="125">
        <f>SUM(D94,D93,D95)</f>
        <v>87146</v>
      </c>
      <c r="E96" s="125">
        <f>SUM(E94,E93,E95)</f>
        <v>34637</v>
      </c>
      <c r="F96" s="125">
        <f>SUM(F94,F93,F95)</f>
        <v>87146</v>
      </c>
      <c r="G96" s="111">
        <f t="shared" si="0"/>
        <v>52509</v>
      </c>
      <c r="H96" s="159">
        <f t="shared" si="1"/>
        <v>251.59800213644368</v>
      </c>
    </row>
    <row r="97" spans="1:8" s="16" customFormat="1">
      <c r="A97" s="2"/>
      <c r="B97" s="33"/>
      <c r="C97" s="33"/>
      <c r="D97" s="33"/>
      <c r="E97" s="33"/>
      <c r="F97" s="33"/>
      <c r="G97" s="33"/>
      <c r="H97" s="33"/>
    </row>
    <row r="98" spans="1:8" s="3" customFormat="1" ht="27.75" customHeight="1"/>
    <row r="99" spans="1:8" ht="18.75" customHeight="1">
      <c r="A99" s="59" t="s">
        <v>610</v>
      </c>
      <c r="B99" s="1"/>
      <c r="C99" s="311" t="s">
        <v>94</v>
      </c>
      <c r="D99" s="312"/>
      <c r="E99" s="312"/>
      <c r="F99" s="312"/>
      <c r="G99" s="289" t="s">
        <v>651</v>
      </c>
      <c r="H99" s="289"/>
    </row>
    <row r="100" spans="1:8">
      <c r="A100" s="261" t="s">
        <v>640</v>
      </c>
      <c r="B100" s="262"/>
      <c r="C100" s="289" t="s">
        <v>72</v>
      </c>
      <c r="D100" s="289"/>
      <c r="E100" s="289"/>
      <c r="F100" s="289"/>
      <c r="G100" s="310" t="s">
        <v>90</v>
      </c>
      <c r="H100" s="310"/>
    </row>
  </sheetData>
  <mergeCells count="9">
    <mergeCell ref="G100:H100"/>
    <mergeCell ref="C99:F99"/>
    <mergeCell ref="C100:F100"/>
    <mergeCell ref="A1:H1"/>
    <mergeCell ref="A3:A4"/>
    <mergeCell ref="B3:B4"/>
    <mergeCell ref="C3:D3"/>
    <mergeCell ref="E3:H3"/>
    <mergeCell ref="G99:H99"/>
  </mergeCells>
  <phoneticPr fontId="3" type="noConversion"/>
  <pageMargins left="0.70866141732283472" right="0.35433070866141736" top="0.35433070866141736" bottom="0.35433070866141736" header="0.19685039370078741" footer="0.23622047244094491"/>
  <pageSetup paperSize="9" scale="61" fitToHeight="3" orientation="landscape" r:id="rId1"/>
  <headerFooter alignWithMargins="0"/>
  <rowBreaks count="1" manualBreakCount="1">
    <brk id="51" max="7" man="1"/>
  </rowBreaks>
  <ignoredErrors>
    <ignoredError sqref="H25 G84:H96 H14:H19 G26:H41 G52:H53 G58:H70 G74:H82 H7:H1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zoomScale="75" zoomScaleNormal="100" zoomScaleSheetLayoutView="55" workbookViewId="0">
      <selection activeCell="E7" sqref="E7:F12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90" t="s">
        <v>149</v>
      </c>
      <c r="B1" s="290"/>
      <c r="C1" s="290"/>
      <c r="D1" s="290"/>
      <c r="E1" s="290"/>
      <c r="F1" s="290"/>
      <c r="G1" s="290"/>
      <c r="H1" s="290"/>
    </row>
    <row r="2" spans="1:15">
      <c r="A2" s="322"/>
      <c r="B2" s="322"/>
      <c r="C2" s="322"/>
      <c r="D2" s="322"/>
      <c r="E2" s="322"/>
      <c r="F2" s="322"/>
      <c r="G2" s="322"/>
      <c r="H2" s="322"/>
    </row>
    <row r="3" spans="1:15" ht="43.5" customHeight="1">
      <c r="A3" s="320" t="s">
        <v>196</v>
      </c>
      <c r="B3" s="291" t="s">
        <v>18</v>
      </c>
      <c r="C3" s="291" t="s">
        <v>160</v>
      </c>
      <c r="D3" s="291"/>
      <c r="E3" s="294" t="s">
        <v>721</v>
      </c>
      <c r="F3" s="294"/>
      <c r="G3" s="294"/>
      <c r="H3" s="294"/>
    </row>
    <row r="4" spans="1:15" ht="56.25" customHeight="1">
      <c r="A4" s="321"/>
      <c r="B4" s="291"/>
      <c r="C4" s="270" t="s">
        <v>183</v>
      </c>
      <c r="D4" s="7" t="s">
        <v>184</v>
      </c>
      <c r="E4" s="270" t="s">
        <v>185</v>
      </c>
      <c r="F4" s="7" t="s">
        <v>172</v>
      </c>
      <c r="G4" s="71" t="s">
        <v>191</v>
      </c>
      <c r="H4" s="71" t="s">
        <v>192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75</v>
      </c>
      <c r="B6" s="66">
        <v>4000</v>
      </c>
      <c r="C6" s="164">
        <f>SUM(C7:C12)</f>
        <v>38445</v>
      </c>
      <c r="D6" s="164">
        <f>SUM(D7:D12)</f>
        <v>23431</v>
      </c>
      <c r="E6" s="164">
        <f>SUM(E7:E12)</f>
        <v>133089</v>
      </c>
      <c r="F6" s="164">
        <f>SUM(F7:F12)</f>
        <v>23431</v>
      </c>
      <c r="G6" s="121">
        <f>F6-E6</f>
        <v>-109658</v>
      </c>
      <c r="H6" s="161">
        <f>(F6/E6)*100</f>
        <v>17.605512100924944</v>
      </c>
    </row>
    <row r="7" spans="1:15" ht="20.100000000000001" customHeight="1">
      <c r="A7" s="8" t="s">
        <v>1</v>
      </c>
      <c r="B7" s="67" t="s">
        <v>154</v>
      </c>
      <c r="C7" s="111">
        <v>1316</v>
      </c>
      <c r="D7" s="111">
        <v>1626</v>
      </c>
      <c r="E7" s="111">
        <v>4440</v>
      </c>
      <c r="F7" s="111">
        <v>1626</v>
      </c>
      <c r="G7" s="111">
        <f t="shared" ref="G7:G12" si="0">F7-E7</f>
        <v>-2814</v>
      </c>
      <c r="H7" s="159">
        <f>(F7/E7)*100</f>
        <v>36.621621621621621</v>
      </c>
    </row>
    <row r="8" spans="1:15" ht="20.100000000000001" customHeight="1">
      <c r="A8" s="8" t="s">
        <v>2</v>
      </c>
      <c r="B8" s="66">
        <v>4020</v>
      </c>
      <c r="C8" s="111">
        <v>30790</v>
      </c>
      <c r="D8" s="111">
        <v>11767</v>
      </c>
      <c r="E8" s="111">
        <v>58229</v>
      </c>
      <c r="F8" s="111">
        <v>11767</v>
      </c>
      <c r="G8" s="111">
        <f t="shared" si="0"/>
        <v>-46462</v>
      </c>
      <c r="H8" s="159">
        <f t="shared" ref="H8:H12" si="1">(F8/E8)*100</f>
        <v>20.208143708461421</v>
      </c>
      <c r="O8" s="22"/>
    </row>
    <row r="9" spans="1:15" ht="19.5" customHeight="1">
      <c r="A9" s="8" t="s">
        <v>30</v>
      </c>
      <c r="B9" s="67">
        <v>4030</v>
      </c>
      <c r="C9" s="111">
        <v>264</v>
      </c>
      <c r="D9" s="111">
        <v>902</v>
      </c>
      <c r="E9" s="111">
        <v>220</v>
      </c>
      <c r="F9" s="111">
        <v>902</v>
      </c>
      <c r="G9" s="111">
        <f t="shared" si="0"/>
        <v>682</v>
      </c>
      <c r="H9" s="159">
        <f t="shared" si="1"/>
        <v>409.99999999999994</v>
      </c>
      <c r="N9" s="22"/>
    </row>
    <row r="10" spans="1:15" ht="20.100000000000001" customHeight="1">
      <c r="A10" s="8" t="s">
        <v>3</v>
      </c>
      <c r="B10" s="66">
        <v>4040</v>
      </c>
      <c r="C10" s="111">
        <v>1656</v>
      </c>
      <c r="D10" s="111">
        <v>1761</v>
      </c>
      <c r="E10" s="111">
        <v>9430</v>
      </c>
      <c r="F10" s="111">
        <v>1761</v>
      </c>
      <c r="G10" s="111">
        <f t="shared" si="0"/>
        <v>-7669</v>
      </c>
      <c r="H10" s="159">
        <f t="shared" si="1"/>
        <v>18.674443266171792</v>
      </c>
    </row>
    <row r="11" spans="1:15" ht="37.5">
      <c r="A11" s="8" t="s">
        <v>64</v>
      </c>
      <c r="B11" s="67">
        <v>4050</v>
      </c>
      <c r="C11" s="111">
        <v>3829</v>
      </c>
      <c r="D11" s="111">
        <v>2152</v>
      </c>
      <c r="E11" s="111">
        <v>43740</v>
      </c>
      <c r="F11" s="111">
        <v>2152</v>
      </c>
      <c r="G11" s="111">
        <f t="shared" si="0"/>
        <v>-41588</v>
      </c>
      <c r="H11" s="159">
        <f t="shared" si="1"/>
        <v>4.9199817101051666</v>
      </c>
    </row>
    <row r="12" spans="1:15">
      <c r="A12" s="8" t="s">
        <v>253</v>
      </c>
      <c r="B12" s="67">
        <v>4060</v>
      </c>
      <c r="C12" s="111">
        <v>590</v>
      </c>
      <c r="D12" s="111">
        <v>5223</v>
      </c>
      <c r="E12" s="111">
        <v>17030</v>
      </c>
      <c r="F12" s="111">
        <v>5223</v>
      </c>
      <c r="G12" s="111">
        <f t="shared" si="0"/>
        <v>-11807</v>
      </c>
      <c r="H12" s="159">
        <f t="shared" si="1"/>
        <v>30.669406928948913</v>
      </c>
    </row>
    <row r="13" spans="1:15" ht="23.25">
      <c r="B13" s="3"/>
      <c r="C13" s="3"/>
      <c r="D13" s="3"/>
      <c r="E13" s="216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9" t="s">
        <v>610</v>
      </c>
      <c r="B16" s="1"/>
      <c r="C16" s="311" t="s">
        <v>94</v>
      </c>
      <c r="D16" s="312"/>
      <c r="E16" s="312"/>
      <c r="F16" s="312"/>
      <c r="G16" s="289" t="s">
        <v>651</v>
      </c>
      <c r="H16" s="289"/>
    </row>
    <row r="17" spans="1:8" s="2" customFormat="1">
      <c r="A17" s="261" t="s">
        <v>640</v>
      </c>
      <c r="B17" s="262"/>
      <c r="C17" s="289" t="s">
        <v>72</v>
      </c>
      <c r="D17" s="289"/>
      <c r="E17" s="289"/>
      <c r="F17" s="289"/>
      <c r="G17" s="310" t="s">
        <v>90</v>
      </c>
      <c r="H17" s="310"/>
    </row>
    <row r="18" spans="1:8">
      <c r="A18" s="52"/>
    </row>
    <row r="19" spans="1:8">
      <c r="A19" s="52"/>
    </row>
    <row r="20" spans="1:8">
      <c r="A20" s="52"/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1:H1"/>
    <mergeCell ref="B3:B4"/>
    <mergeCell ref="A2:H2"/>
    <mergeCell ref="C3:D3"/>
    <mergeCell ref="E3:H3"/>
    <mergeCell ref="C16:F16"/>
    <mergeCell ref="G16:H16"/>
    <mergeCell ref="C17:F17"/>
    <mergeCell ref="G17:H17"/>
    <mergeCell ref="A3:A4"/>
  </mergeCells>
  <phoneticPr fontId="0" type="noConversion"/>
  <pageMargins left="0.7" right="0.39370078740157483" top="0.48" bottom="0.78740157480314965" header="0.27559055118110237" footer="0.31496062992125984"/>
  <pageSetup paperSize="9" scale="54" firstPageNumber="9" orientation="landscape" useFirstPageNumber="1" r:id="rId1"/>
  <headerFooter alignWithMargins="0"/>
  <ignoredErrors>
    <ignoredError sqref="B7" numberStoredAsText="1"/>
    <ignoredError sqref="H6 H8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8"/>
  <sheetViews>
    <sheetView zoomScale="7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9" sqref="E19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 customWidth="1"/>
    <col min="11" max="11" width="27.140625" style="32" customWidth="1"/>
    <col min="12" max="16384" width="9.140625" style="32"/>
  </cols>
  <sheetData>
    <row r="1" spans="1:8" ht="19.5" customHeight="1">
      <c r="A1" s="323" t="s">
        <v>150</v>
      </c>
      <c r="B1" s="323"/>
      <c r="C1" s="323"/>
      <c r="D1" s="323"/>
      <c r="E1" s="323"/>
      <c r="F1" s="323"/>
      <c r="G1" s="323"/>
      <c r="H1" s="323"/>
    </row>
    <row r="2" spans="1:8" ht="16.5" customHeight="1"/>
    <row r="3" spans="1:8" ht="49.5" customHeight="1">
      <c r="A3" s="324" t="s">
        <v>196</v>
      </c>
      <c r="B3" s="324" t="s">
        <v>0</v>
      </c>
      <c r="C3" s="324" t="s">
        <v>89</v>
      </c>
      <c r="D3" s="291" t="s">
        <v>160</v>
      </c>
      <c r="E3" s="291"/>
      <c r="F3" s="291" t="s">
        <v>721</v>
      </c>
      <c r="G3" s="291"/>
      <c r="H3" s="324" t="s">
        <v>214</v>
      </c>
    </row>
    <row r="4" spans="1:8" ht="63" customHeight="1">
      <c r="A4" s="325"/>
      <c r="B4" s="325"/>
      <c r="C4" s="325"/>
      <c r="D4" s="7" t="s">
        <v>183</v>
      </c>
      <c r="E4" s="7" t="s">
        <v>184</v>
      </c>
      <c r="F4" s="7" t="s">
        <v>183</v>
      </c>
      <c r="G4" s="7" t="s">
        <v>184</v>
      </c>
      <c r="H4" s="325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5" customHeight="1">
      <c r="A6" s="63" t="s">
        <v>134</v>
      </c>
      <c r="B6" s="63"/>
      <c r="C6" s="43"/>
      <c r="D6" s="43"/>
      <c r="E6" s="43"/>
      <c r="F6" s="43"/>
      <c r="G6" s="43"/>
      <c r="H6" s="43"/>
    </row>
    <row r="7" spans="1:8" ht="56.25">
      <c r="A7" s="8" t="s">
        <v>425</v>
      </c>
      <c r="B7" s="7">
        <v>5000</v>
      </c>
      <c r="C7" s="107" t="s">
        <v>223</v>
      </c>
      <c r="D7" s="175">
        <f>('Осн. фін. пок.'!C36/'Осн. фін. пок.'!C34)*100</f>
        <v>54.114295175154183</v>
      </c>
      <c r="E7" s="175">
        <f>('Осн. фін. пок.'!D36/'Осн. фін. пок.'!D34)*100</f>
        <v>45.43869857815109</v>
      </c>
      <c r="F7" s="175" t="s">
        <v>33</v>
      </c>
      <c r="G7" s="175" t="s">
        <v>33</v>
      </c>
      <c r="H7" s="96"/>
    </row>
    <row r="8" spans="1:8" ht="56.25">
      <c r="A8" s="8" t="s">
        <v>426</v>
      </c>
      <c r="B8" s="7">
        <v>5010</v>
      </c>
      <c r="C8" s="107" t="s">
        <v>223</v>
      </c>
      <c r="D8" s="175">
        <f>('Осн. фін. пок.'!C51/'Осн. фін. пок.'!C34)*100</f>
        <v>57.454343097080994</v>
      </c>
      <c r="E8" s="175">
        <f>('Осн. фін. пок.'!D51/'Осн. фін. пок.'!D34)*100</f>
        <v>46.787431058037747</v>
      </c>
      <c r="F8" s="175" t="s">
        <v>33</v>
      </c>
      <c r="G8" s="175" t="s">
        <v>33</v>
      </c>
      <c r="H8" s="96"/>
    </row>
    <row r="9" spans="1:8" ht="42.75" customHeight="1">
      <c r="A9" s="31" t="s">
        <v>427</v>
      </c>
      <c r="B9" s="7">
        <v>5020</v>
      </c>
      <c r="C9" s="107" t="s">
        <v>223</v>
      </c>
      <c r="D9" s="175">
        <f>('Осн. фін. пок.'!C66/'Осн. фін. пок.'!C142)*100</f>
        <v>36.274946284431195</v>
      </c>
      <c r="E9" s="175">
        <f>('Осн. фін. пок.'!D66/'Осн. фін. пок.'!D142)*100</f>
        <v>24.399541664437109</v>
      </c>
      <c r="F9" s="175" t="s">
        <v>33</v>
      </c>
      <c r="G9" s="257" t="s">
        <v>33</v>
      </c>
      <c r="H9" s="96" t="s">
        <v>224</v>
      </c>
    </row>
    <row r="10" spans="1:8" ht="42.75" customHeight="1">
      <c r="A10" s="31" t="s">
        <v>428</v>
      </c>
      <c r="B10" s="7">
        <v>5030</v>
      </c>
      <c r="C10" s="107" t="s">
        <v>223</v>
      </c>
      <c r="D10" s="175">
        <f>('Осн. фін. пок.'!C66/'Осн. фін. пок.'!C148)*100</f>
        <v>40.174417856821293</v>
      </c>
      <c r="E10" s="175">
        <f>('Осн. фін. пок.'!D66/'Осн. фін. пок.'!D148)*100</f>
        <v>26.99448621349234</v>
      </c>
      <c r="F10" s="175" t="s">
        <v>33</v>
      </c>
      <c r="G10" s="257" t="s">
        <v>33</v>
      </c>
      <c r="H10" s="96"/>
    </row>
    <row r="11" spans="1:8" ht="56.25">
      <c r="A11" s="31" t="s">
        <v>429</v>
      </c>
      <c r="B11" s="7">
        <v>5040</v>
      </c>
      <c r="C11" s="107" t="s">
        <v>223</v>
      </c>
      <c r="D11" s="175">
        <f>('Осн. фін. пок.'!C66/'Осн. фін. пок.'!C34)*100</f>
        <v>43.092941863620268</v>
      </c>
      <c r="E11" s="175">
        <f>('Осн. фін. пок.'!D66/'Осн. фін. пок.'!D34)*100</f>
        <v>33.455447047513033</v>
      </c>
      <c r="F11" s="175" t="s">
        <v>33</v>
      </c>
      <c r="G11" s="257" t="s">
        <v>33</v>
      </c>
      <c r="H11" s="96" t="s">
        <v>225</v>
      </c>
    </row>
    <row r="12" spans="1:8" ht="24.95" customHeight="1">
      <c r="A12" s="63" t="s">
        <v>136</v>
      </c>
      <c r="B12" s="7"/>
      <c r="C12" s="108"/>
      <c r="D12" s="95"/>
      <c r="E12" s="95"/>
      <c r="F12" s="95"/>
      <c r="G12" s="95"/>
      <c r="H12" s="96"/>
    </row>
    <row r="13" spans="1:8" ht="56.25">
      <c r="A13" s="96" t="s">
        <v>383</v>
      </c>
      <c r="B13" s="7">
        <v>5100</v>
      </c>
      <c r="C13" s="107"/>
      <c r="D13" s="175">
        <f>('Осн. фін. пок.'!C143+'Осн. фін. пок.'!C144)/'Осн. фін. пок.'!C51</f>
        <v>0.20069320483162167</v>
      </c>
      <c r="E13" s="175">
        <f>('Осн. фін. пок.'!D143+'Осн. фін. пок.'!D144)/'Осн. фін. пок.'!D51</f>
        <v>0.28171435987281812</v>
      </c>
      <c r="F13" s="175" t="s">
        <v>33</v>
      </c>
      <c r="G13" s="175" t="s">
        <v>33</v>
      </c>
      <c r="H13" s="96"/>
    </row>
    <row r="14" spans="1:8" s="64" customFormat="1" ht="56.25">
      <c r="A14" s="96" t="s">
        <v>410</v>
      </c>
      <c r="B14" s="7">
        <v>5110</v>
      </c>
      <c r="C14" s="107" t="s">
        <v>131</v>
      </c>
      <c r="D14" s="175">
        <f>'Осн. фін. пок.'!C148/('Осн. фін. пок.'!C143+'Осн. фін. пок.'!C144)</f>
        <v>9.3025287172941926</v>
      </c>
      <c r="E14" s="175">
        <f>'Осн. фін. пок.'!D148/('Осн. фін. пок.'!D143+'Осн. фін. пок.'!D144)</f>
        <v>9.4027217935429377</v>
      </c>
      <c r="F14" s="175" t="s">
        <v>33</v>
      </c>
      <c r="G14" s="175" t="s">
        <v>33</v>
      </c>
      <c r="H14" s="96" t="s">
        <v>226</v>
      </c>
    </row>
    <row r="15" spans="1:8" s="64" customFormat="1" ht="56.25">
      <c r="A15" s="96" t="s">
        <v>411</v>
      </c>
      <c r="B15" s="7">
        <v>5120</v>
      </c>
      <c r="C15" s="107" t="s">
        <v>131</v>
      </c>
      <c r="D15" s="175">
        <f>'Осн. фін. пок.'!C140/'Осн. фін. пок.'!C144</f>
        <v>3.4365626994256542</v>
      </c>
      <c r="E15" s="175">
        <f>'Осн. фін. пок.'!D140/'Осн. фін. пок.'!D144</f>
        <v>3.4294214749126648</v>
      </c>
      <c r="F15" s="175" t="s">
        <v>33</v>
      </c>
      <c r="G15" s="175" t="s">
        <v>33</v>
      </c>
      <c r="H15" s="96" t="s">
        <v>228</v>
      </c>
    </row>
    <row r="16" spans="1:8" ht="24.95" customHeight="1">
      <c r="A16" s="63" t="s">
        <v>135</v>
      </c>
      <c r="B16" s="7"/>
      <c r="C16" s="107"/>
      <c r="D16" s="217"/>
      <c r="E16" s="95"/>
      <c r="F16" s="217"/>
      <c r="G16" s="95"/>
      <c r="H16" s="96"/>
    </row>
    <row r="17" spans="1:11" ht="42.75" customHeight="1">
      <c r="A17" s="96" t="s">
        <v>412</v>
      </c>
      <c r="B17" s="7">
        <v>5200</v>
      </c>
      <c r="C17" s="107"/>
      <c r="D17" s="175">
        <f>'Осн. фін. пок.'!C117/'Осн. фін. пок.'!C78</f>
        <v>1.6312372708757636</v>
      </c>
      <c r="E17" s="175">
        <f>'Осн. фін. пок.'!D117/'Осн. фін. пок.'!D78</f>
        <v>0.85383718387872609</v>
      </c>
      <c r="F17" s="175" t="s">
        <v>33</v>
      </c>
      <c r="G17" s="175" t="s">
        <v>33</v>
      </c>
      <c r="H17" s="96"/>
    </row>
    <row r="18" spans="1:11" ht="75">
      <c r="A18" s="96" t="s">
        <v>413</v>
      </c>
      <c r="B18" s="7">
        <v>5210</v>
      </c>
      <c r="C18" s="107"/>
      <c r="D18" s="175">
        <f>'Осн. фін. пок.'!C117/'Осн. фін. пок.'!C34</f>
        <v>8.84049172863864E-2</v>
      </c>
      <c r="E18" s="175">
        <f>'Осн. фін. пок.'!D117/'Осн. фін. пок.'!D34</f>
        <v>5.9279967616252593E-2</v>
      </c>
      <c r="F18" s="175" t="s">
        <v>33</v>
      </c>
      <c r="G18" s="175" t="s">
        <v>33</v>
      </c>
      <c r="H18" s="96"/>
    </row>
    <row r="19" spans="1:11" ht="37.5">
      <c r="A19" s="96" t="s">
        <v>414</v>
      </c>
      <c r="B19" s="7">
        <v>5220</v>
      </c>
      <c r="C19" s="107" t="s">
        <v>332</v>
      </c>
      <c r="D19" s="175">
        <f>'Осн. фін. пок.'!C139/'Осн. фін. пок.'!C138</f>
        <v>0.63331567494014329</v>
      </c>
      <c r="E19" s="175">
        <f>'Осн. фін. пок.'!D139/'Осн. фін. пок.'!D138</f>
        <v>0.64989666719657846</v>
      </c>
      <c r="F19" s="175" t="s">
        <v>33</v>
      </c>
      <c r="G19" s="175" t="s">
        <v>33</v>
      </c>
      <c r="H19" s="96" t="s">
        <v>227</v>
      </c>
    </row>
    <row r="20" spans="1:11" ht="24.95" customHeight="1">
      <c r="A20" s="63" t="s">
        <v>217</v>
      </c>
      <c r="B20" s="7"/>
      <c r="C20" s="107"/>
      <c r="D20" s="95"/>
      <c r="E20" s="95"/>
      <c r="F20" s="95"/>
      <c r="G20" s="95"/>
      <c r="H20" s="96"/>
    </row>
    <row r="21" spans="1:11" ht="75">
      <c r="A21" s="31" t="s">
        <v>230</v>
      </c>
      <c r="B21" s="7">
        <v>5300</v>
      </c>
      <c r="C21" s="107"/>
      <c r="D21" s="95"/>
      <c r="E21" s="95"/>
      <c r="F21" s="95"/>
      <c r="G21" s="95"/>
      <c r="H21" s="98"/>
    </row>
    <row r="26" spans="1:11" ht="20.25">
      <c r="K26" s="97"/>
    </row>
    <row r="27" spans="1:11" s="3" customFormat="1" ht="27.75" customHeight="1">
      <c r="A27" s="59" t="s">
        <v>610</v>
      </c>
      <c r="B27" s="1"/>
      <c r="C27" s="311" t="s">
        <v>94</v>
      </c>
      <c r="D27" s="312"/>
      <c r="E27" s="312"/>
      <c r="F27" s="312"/>
      <c r="G27" s="289" t="s">
        <v>651</v>
      </c>
      <c r="H27" s="289"/>
    </row>
    <row r="28" spans="1:11" s="2" customFormat="1" ht="18.75">
      <c r="A28" s="261" t="s">
        <v>640</v>
      </c>
      <c r="B28" s="262"/>
      <c r="C28" s="289" t="s">
        <v>72</v>
      </c>
      <c r="D28" s="289"/>
      <c r="E28" s="289"/>
      <c r="F28" s="289"/>
      <c r="G28" s="310" t="s">
        <v>90</v>
      </c>
      <c r="H28" s="310"/>
    </row>
  </sheetData>
  <mergeCells count="11">
    <mergeCell ref="C27:F27"/>
    <mergeCell ref="G27:H27"/>
    <mergeCell ref="C28:F28"/>
    <mergeCell ref="G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3" right="0.26" top="0.5" bottom="0.42" header="0.41" footer="0.31496062992125984"/>
  <pageSetup paperSize="9" scale="42" orientation="landscape" r:id="rId1"/>
  <headerFooter alignWithMargins="0"/>
  <ignoredErrors>
    <ignoredError sqref="D7:E7 D19:E19 D9:E9 D10:E10 D11:E11 D13:E13 D14:E14 D15:E15 D8:E8 D18:E18 D17:E17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89"/>
  <sheetViews>
    <sheetView topLeftCell="A28" zoomScale="75" zoomScaleNormal="75" zoomScaleSheetLayoutView="65" workbookViewId="0">
      <selection activeCell="E43" sqref="E43:O49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" width="9.140625" style="2"/>
    <col min="17" max="17" width="10.5703125" style="2" bestFit="1" customWidth="1"/>
    <col min="18" max="16384" width="9.140625" style="2"/>
  </cols>
  <sheetData>
    <row r="1" spans="1:15">
      <c r="A1" s="374" t="s">
        <v>107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5">
      <c r="A2" s="374" t="s">
        <v>652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5">
      <c r="A3" s="380" t="s">
        <v>648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>
      <c r="A4" s="381" t="s">
        <v>116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15" ht="24.95" customHeight="1">
      <c r="A5" s="350" t="s">
        <v>280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82" t="s">
        <v>215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</row>
    <row r="8" spans="1:15" ht="12.75" customHeight="1">
      <c r="B8" s="2"/>
    </row>
    <row r="9" spans="1:15" s="3" customFormat="1" ht="53.25" customHeight="1">
      <c r="A9" s="291" t="s">
        <v>196</v>
      </c>
      <c r="B9" s="291"/>
      <c r="C9" s="359" t="s">
        <v>350</v>
      </c>
      <c r="D9" s="359"/>
      <c r="E9" s="345"/>
      <c r="F9" s="344" t="s">
        <v>351</v>
      </c>
      <c r="G9" s="359"/>
      <c r="H9" s="345"/>
      <c r="I9" s="291" t="s">
        <v>352</v>
      </c>
      <c r="J9" s="291"/>
      <c r="K9" s="291"/>
      <c r="L9" s="291" t="s">
        <v>348</v>
      </c>
      <c r="M9" s="291"/>
      <c r="N9" s="344" t="s">
        <v>349</v>
      </c>
      <c r="O9" s="345"/>
    </row>
    <row r="10" spans="1:15" s="3" customFormat="1" ht="17.25" customHeight="1">
      <c r="A10" s="291">
        <v>1</v>
      </c>
      <c r="B10" s="291"/>
      <c r="C10" s="359">
        <v>2</v>
      </c>
      <c r="D10" s="359"/>
      <c r="E10" s="345"/>
      <c r="F10" s="344">
        <v>3</v>
      </c>
      <c r="G10" s="359"/>
      <c r="H10" s="345"/>
      <c r="I10" s="291">
        <v>4</v>
      </c>
      <c r="J10" s="291"/>
      <c r="K10" s="291"/>
      <c r="L10" s="344">
        <v>5</v>
      </c>
      <c r="M10" s="345"/>
      <c r="N10" s="291">
        <v>6</v>
      </c>
      <c r="O10" s="291"/>
    </row>
    <row r="11" spans="1:15" s="3" customFormat="1" ht="95.25" customHeight="1">
      <c r="A11" s="314" t="s">
        <v>358</v>
      </c>
      <c r="B11" s="314"/>
      <c r="C11" s="326">
        <f>SUM(C12:C14)</f>
        <v>690</v>
      </c>
      <c r="D11" s="327"/>
      <c r="E11" s="328"/>
      <c r="F11" s="326">
        <f>SUM(F12:F14)</f>
        <v>730</v>
      </c>
      <c r="G11" s="327"/>
      <c r="H11" s="328"/>
      <c r="I11" s="326">
        <f>SUM(I12:I14)</f>
        <v>710</v>
      </c>
      <c r="J11" s="327"/>
      <c r="K11" s="328"/>
      <c r="L11" s="375">
        <f>I11-F11</f>
        <v>-20</v>
      </c>
      <c r="M11" s="375"/>
      <c r="N11" s="378">
        <f>(I11/F11)*100</f>
        <v>97.260273972602747</v>
      </c>
      <c r="O11" s="379"/>
    </row>
    <row r="12" spans="1:15" s="3" customFormat="1">
      <c r="A12" s="342" t="s">
        <v>200</v>
      </c>
      <c r="B12" s="342"/>
      <c r="C12" s="330">
        <v>1</v>
      </c>
      <c r="D12" s="331"/>
      <c r="E12" s="332"/>
      <c r="F12" s="330">
        <v>1</v>
      </c>
      <c r="G12" s="331"/>
      <c r="H12" s="332"/>
      <c r="I12" s="330">
        <v>1</v>
      </c>
      <c r="J12" s="331"/>
      <c r="K12" s="332"/>
      <c r="L12" s="329">
        <f t="shared" ref="L12:L26" si="0">I12-F12</f>
        <v>0</v>
      </c>
      <c r="M12" s="329"/>
      <c r="N12" s="376">
        <f t="shared" ref="N12:N26" si="1">(I12/F12)*100</f>
        <v>100</v>
      </c>
      <c r="O12" s="377"/>
    </row>
    <row r="13" spans="1:15" s="3" customFormat="1">
      <c r="A13" s="342" t="s">
        <v>199</v>
      </c>
      <c r="B13" s="342"/>
      <c r="C13" s="330">
        <v>27</v>
      </c>
      <c r="D13" s="331"/>
      <c r="E13" s="332"/>
      <c r="F13" s="330">
        <v>30</v>
      </c>
      <c r="G13" s="331"/>
      <c r="H13" s="332"/>
      <c r="I13" s="330">
        <v>27</v>
      </c>
      <c r="J13" s="331"/>
      <c r="K13" s="332"/>
      <c r="L13" s="329">
        <f t="shared" si="0"/>
        <v>-3</v>
      </c>
      <c r="M13" s="329"/>
      <c r="N13" s="376">
        <f t="shared" si="1"/>
        <v>90</v>
      </c>
      <c r="O13" s="377"/>
    </row>
    <row r="14" spans="1:15" s="3" customFormat="1">
      <c r="A14" s="342" t="s">
        <v>201</v>
      </c>
      <c r="B14" s="342"/>
      <c r="C14" s="330">
        <v>662</v>
      </c>
      <c r="D14" s="331"/>
      <c r="E14" s="332"/>
      <c r="F14" s="330">
        <v>699</v>
      </c>
      <c r="G14" s="331"/>
      <c r="H14" s="332"/>
      <c r="I14" s="330">
        <v>682</v>
      </c>
      <c r="J14" s="331"/>
      <c r="K14" s="332"/>
      <c r="L14" s="329">
        <f t="shared" si="0"/>
        <v>-17</v>
      </c>
      <c r="M14" s="329"/>
      <c r="N14" s="376">
        <f t="shared" si="1"/>
        <v>97.567954220314732</v>
      </c>
      <c r="O14" s="377"/>
    </row>
    <row r="15" spans="1:15" s="3" customFormat="1" ht="37.5" customHeight="1">
      <c r="A15" s="314" t="s">
        <v>415</v>
      </c>
      <c r="B15" s="314"/>
      <c r="C15" s="326">
        <f>SUM(C16:C18)</f>
        <v>88790</v>
      </c>
      <c r="D15" s="327"/>
      <c r="E15" s="328"/>
      <c r="F15" s="326">
        <f>SUM(F16:F18)</f>
        <v>100960</v>
      </c>
      <c r="G15" s="327"/>
      <c r="H15" s="328"/>
      <c r="I15" s="326">
        <f>SUM(I16:I18)</f>
        <v>102676</v>
      </c>
      <c r="J15" s="327"/>
      <c r="K15" s="328"/>
      <c r="L15" s="375">
        <f t="shared" si="0"/>
        <v>1716</v>
      </c>
      <c r="M15" s="375"/>
      <c r="N15" s="378">
        <f t="shared" si="1"/>
        <v>101.69968304278922</v>
      </c>
      <c r="O15" s="379"/>
    </row>
    <row r="16" spans="1:15" s="3" customFormat="1">
      <c r="A16" s="342" t="s">
        <v>200</v>
      </c>
      <c r="B16" s="342"/>
      <c r="C16" s="330">
        <v>404</v>
      </c>
      <c r="D16" s="331"/>
      <c r="E16" s="332"/>
      <c r="F16" s="330">
        <v>1488</v>
      </c>
      <c r="G16" s="331"/>
      <c r="H16" s="332"/>
      <c r="I16" s="330">
        <v>452</v>
      </c>
      <c r="J16" s="331"/>
      <c r="K16" s="332"/>
      <c r="L16" s="329">
        <f t="shared" si="0"/>
        <v>-1036</v>
      </c>
      <c r="M16" s="329"/>
      <c r="N16" s="376">
        <f t="shared" si="1"/>
        <v>30.376344086021508</v>
      </c>
      <c r="O16" s="377"/>
    </row>
    <row r="17" spans="1:17" s="3" customFormat="1">
      <c r="A17" s="342" t="s">
        <v>199</v>
      </c>
      <c r="B17" s="342"/>
      <c r="C17" s="330">
        <v>4820</v>
      </c>
      <c r="D17" s="331"/>
      <c r="E17" s="332"/>
      <c r="F17" s="330">
        <v>6803</v>
      </c>
      <c r="G17" s="331"/>
      <c r="H17" s="332"/>
      <c r="I17" s="330">
        <v>7691</v>
      </c>
      <c r="J17" s="331"/>
      <c r="K17" s="332"/>
      <c r="L17" s="329">
        <f t="shared" si="0"/>
        <v>888</v>
      </c>
      <c r="M17" s="329"/>
      <c r="N17" s="376">
        <f t="shared" si="1"/>
        <v>113.05306482434221</v>
      </c>
      <c r="O17" s="377"/>
    </row>
    <row r="18" spans="1:17" s="3" customFormat="1">
      <c r="A18" s="342" t="s">
        <v>201</v>
      </c>
      <c r="B18" s="342"/>
      <c r="C18" s="330">
        <v>83566</v>
      </c>
      <c r="D18" s="331"/>
      <c r="E18" s="332"/>
      <c r="F18" s="330">
        <v>92669</v>
      </c>
      <c r="G18" s="331"/>
      <c r="H18" s="332"/>
      <c r="I18" s="330">
        <v>94533</v>
      </c>
      <c r="J18" s="331"/>
      <c r="K18" s="332"/>
      <c r="L18" s="329">
        <f t="shared" si="0"/>
        <v>1864</v>
      </c>
      <c r="M18" s="329"/>
      <c r="N18" s="376">
        <f t="shared" si="1"/>
        <v>102.01146014308992</v>
      </c>
      <c r="O18" s="377"/>
    </row>
    <row r="19" spans="1:17" s="3" customFormat="1" ht="36" customHeight="1">
      <c r="A19" s="314" t="s">
        <v>416</v>
      </c>
      <c r="B19" s="314"/>
      <c r="C19" s="326">
        <f>SUM(C20:E22)</f>
        <v>89952</v>
      </c>
      <c r="D19" s="327"/>
      <c r="E19" s="328"/>
      <c r="F19" s="326">
        <f>'Осн. фін. пок.'!E76</f>
        <v>102620</v>
      </c>
      <c r="G19" s="327"/>
      <c r="H19" s="328"/>
      <c r="I19" s="326">
        <f>'Осн. фін. пок.'!F76</f>
        <v>102335</v>
      </c>
      <c r="J19" s="327"/>
      <c r="K19" s="328"/>
      <c r="L19" s="375">
        <f t="shared" si="0"/>
        <v>-285</v>
      </c>
      <c r="M19" s="375"/>
      <c r="N19" s="378">
        <f t="shared" si="1"/>
        <v>99.722276359384125</v>
      </c>
      <c r="O19" s="379"/>
    </row>
    <row r="20" spans="1:17" s="3" customFormat="1">
      <c r="A20" s="342" t="s">
        <v>200</v>
      </c>
      <c r="B20" s="342"/>
      <c r="C20" s="330">
        <v>263</v>
      </c>
      <c r="D20" s="331"/>
      <c r="E20" s="332"/>
      <c r="F20" s="330">
        <v>1488</v>
      </c>
      <c r="G20" s="331"/>
      <c r="H20" s="332"/>
      <c r="I20" s="330">
        <v>429</v>
      </c>
      <c r="J20" s="331"/>
      <c r="K20" s="332"/>
      <c r="L20" s="329">
        <f t="shared" si="0"/>
        <v>-1059</v>
      </c>
      <c r="M20" s="329"/>
      <c r="N20" s="376">
        <f t="shared" si="1"/>
        <v>28.830645161290324</v>
      </c>
      <c r="O20" s="377"/>
    </row>
    <row r="21" spans="1:17" s="3" customFormat="1">
      <c r="A21" s="342" t="s">
        <v>199</v>
      </c>
      <c r="B21" s="342"/>
      <c r="C21" s="330">
        <v>4792</v>
      </c>
      <c r="D21" s="331"/>
      <c r="E21" s="332"/>
      <c r="F21" s="330">
        <v>6803</v>
      </c>
      <c r="G21" s="331"/>
      <c r="H21" s="332"/>
      <c r="I21" s="330">
        <v>6990</v>
      </c>
      <c r="J21" s="331"/>
      <c r="K21" s="332"/>
      <c r="L21" s="329">
        <f t="shared" si="0"/>
        <v>187</v>
      </c>
      <c r="M21" s="329"/>
      <c r="N21" s="376">
        <f t="shared" si="1"/>
        <v>102.7487872997207</v>
      </c>
      <c r="O21" s="377"/>
    </row>
    <row r="22" spans="1:17" s="3" customFormat="1">
      <c r="A22" s="342" t="s">
        <v>201</v>
      </c>
      <c r="B22" s="342"/>
      <c r="C22" s="330">
        <v>84897</v>
      </c>
      <c r="D22" s="331"/>
      <c r="E22" s="332"/>
      <c r="F22" s="330">
        <v>94329</v>
      </c>
      <c r="G22" s="331"/>
      <c r="H22" s="332"/>
      <c r="I22" s="330">
        <v>94916</v>
      </c>
      <c r="J22" s="331"/>
      <c r="K22" s="332"/>
      <c r="L22" s="329">
        <f t="shared" si="0"/>
        <v>587</v>
      </c>
      <c r="M22" s="329"/>
      <c r="N22" s="376">
        <f t="shared" si="1"/>
        <v>100.62229006986188</v>
      </c>
      <c r="O22" s="377"/>
    </row>
    <row r="23" spans="1:17" s="3" customFormat="1" ht="56.25" customHeight="1">
      <c r="A23" s="314" t="s">
        <v>417</v>
      </c>
      <c r="B23" s="314"/>
      <c r="C23" s="326">
        <f>(C19/C11)/12*1000</f>
        <v>10863.76811594203</v>
      </c>
      <c r="D23" s="327"/>
      <c r="E23" s="328"/>
      <c r="F23" s="326">
        <f t="shared" ref="F23" si="2">(F19/F11)/12*1000</f>
        <v>11714.611872146121</v>
      </c>
      <c r="G23" s="327"/>
      <c r="H23" s="328"/>
      <c r="I23" s="326">
        <f t="shared" ref="I23" si="3">(I19/I11)/12*1000</f>
        <v>12011.150234741785</v>
      </c>
      <c r="J23" s="327"/>
      <c r="K23" s="328"/>
      <c r="L23" s="375">
        <f t="shared" si="0"/>
        <v>296.53836259566378</v>
      </c>
      <c r="M23" s="375"/>
      <c r="N23" s="378">
        <f t="shared" si="1"/>
        <v>102.53135456669071</v>
      </c>
      <c r="O23" s="379"/>
      <c r="Q23" s="247"/>
    </row>
    <row r="24" spans="1:17" s="3" customFormat="1">
      <c r="A24" s="342" t="s">
        <v>200</v>
      </c>
      <c r="B24" s="342"/>
      <c r="C24" s="339">
        <f>(C20/C12)/12*1000</f>
        <v>21916.666666666668</v>
      </c>
      <c r="D24" s="340"/>
      <c r="E24" s="341"/>
      <c r="F24" s="339">
        <f t="shared" ref="F24:I26" si="4">(F20/F12)/12*1000</f>
        <v>124000</v>
      </c>
      <c r="G24" s="340"/>
      <c r="H24" s="341"/>
      <c r="I24" s="339">
        <f t="shared" ref="I24" si="5">(I20/I12)/12*1000</f>
        <v>35750</v>
      </c>
      <c r="J24" s="340"/>
      <c r="K24" s="341"/>
      <c r="L24" s="329">
        <f t="shared" si="0"/>
        <v>-88250</v>
      </c>
      <c r="M24" s="329"/>
      <c r="N24" s="376">
        <f t="shared" si="1"/>
        <v>28.830645161290324</v>
      </c>
      <c r="O24" s="377"/>
    </row>
    <row r="25" spans="1:17" s="3" customFormat="1">
      <c r="A25" s="342" t="s">
        <v>199</v>
      </c>
      <c r="B25" s="342"/>
      <c r="C25" s="339">
        <f t="shared" ref="C25:C26" si="6">(C21/C13)/12*1000</f>
        <v>14790.123456790125</v>
      </c>
      <c r="D25" s="340"/>
      <c r="E25" s="341"/>
      <c r="F25" s="339">
        <f t="shared" si="4"/>
        <v>18897.222222222223</v>
      </c>
      <c r="G25" s="340"/>
      <c r="H25" s="341"/>
      <c r="I25" s="339">
        <f t="shared" si="4"/>
        <v>21574.074074074077</v>
      </c>
      <c r="J25" s="340"/>
      <c r="K25" s="341"/>
      <c r="L25" s="329">
        <f t="shared" si="0"/>
        <v>2676.851851851854</v>
      </c>
      <c r="M25" s="329"/>
      <c r="N25" s="376">
        <f t="shared" si="1"/>
        <v>114.16531922191191</v>
      </c>
      <c r="O25" s="377"/>
    </row>
    <row r="26" spans="1:17" s="3" customFormat="1">
      <c r="A26" s="342" t="s">
        <v>201</v>
      </c>
      <c r="B26" s="342"/>
      <c r="C26" s="339">
        <f t="shared" si="6"/>
        <v>10686.933534743202</v>
      </c>
      <c r="D26" s="340"/>
      <c r="E26" s="341"/>
      <c r="F26" s="339">
        <f t="shared" si="4"/>
        <v>11245.708154506437</v>
      </c>
      <c r="G26" s="340"/>
      <c r="H26" s="341"/>
      <c r="I26" s="339">
        <f t="shared" si="4"/>
        <v>11597.751710654939</v>
      </c>
      <c r="J26" s="340"/>
      <c r="K26" s="341"/>
      <c r="L26" s="329">
        <f t="shared" si="0"/>
        <v>352.04355614850101</v>
      </c>
      <c r="M26" s="329"/>
      <c r="N26" s="376">
        <f t="shared" si="1"/>
        <v>103.13047032087017</v>
      </c>
      <c r="O26" s="377"/>
    </row>
    <row r="27" spans="1:17" s="3" customFormat="1" ht="13.5" customHeight="1">
      <c r="A27" s="28"/>
      <c r="B27" s="28"/>
      <c r="C27" s="28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6"/>
      <c r="O27" s="106"/>
    </row>
    <row r="28" spans="1:17" ht="18.75" customHeight="1">
      <c r="A28" s="383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</row>
    <row r="29" spans="1:17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7" ht="30.75" customHeight="1">
      <c r="A30" s="350" t="s">
        <v>202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</row>
    <row r="31" spans="1:17" ht="12.75" customHeight="1"/>
    <row r="32" spans="1:17" ht="24.95" customHeight="1">
      <c r="A32" s="39" t="s">
        <v>117</v>
      </c>
      <c r="B32" s="337" t="s">
        <v>218</v>
      </c>
      <c r="C32" s="338"/>
      <c r="D32" s="338"/>
      <c r="E32" s="338"/>
      <c r="F32" s="293" t="s">
        <v>78</v>
      </c>
      <c r="G32" s="293"/>
      <c r="H32" s="293"/>
      <c r="I32" s="293"/>
      <c r="J32" s="293"/>
      <c r="K32" s="293"/>
      <c r="L32" s="293"/>
      <c r="M32" s="293"/>
      <c r="N32" s="293"/>
      <c r="O32" s="293"/>
    </row>
    <row r="33" spans="1:15" ht="17.25" customHeight="1">
      <c r="A33" s="39">
        <v>1</v>
      </c>
      <c r="B33" s="337">
        <v>2</v>
      </c>
      <c r="C33" s="338"/>
      <c r="D33" s="338"/>
      <c r="E33" s="338"/>
      <c r="F33" s="293">
        <v>3</v>
      </c>
      <c r="G33" s="293"/>
      <c r="H33" s="293"/>
      <c r="I33" s="293"/>
      <c r="J33" s="293"/>
      <c r="K33" s="293"/>
      <c r="L33" s="293"/>
      <c r="M33" s="293"/>
      <c r="N33" s="293"/>
      <c r="O33" s="293"/>
    </row>
    <row r="34" spans="1:15" ht="39.75" customHeight="1">
      <c r="A34" s="191">
        <v>19290012</v>
      </c>
      <c r="B34" s="335" t="s">
        <v>648</v>
      </c>
      <c r="C34" s="336"/>
      <c r="D34" s="336"/>
      <c r="E34" s="336"/>
      <c r="F34" s="334" t="s">
        <v>523</v>
      </c>
      <c r="G34" s="334"/>
      <c r="H34" s="334"/>
      <c r="I34" s="334"/>
      <c r="J34" s="334"/>
      <c r="K34" s="334"/>
      <c r="L34" s="334"/>
      <c r="M34" s="334"/>
      <c r="N34" s="334"/>
      <c r="O34" s="334"/>
    </row>
    <row r="35" spans="1:15" ht="20.100000000000001" customHeight="1">
      <c r="A35" s="99"/>
      <c r="B35" s="335"/>
      <c r="C35" s="336"/>
      <c r="D35" s="336"/>
      <c r="E35" s="336"/>
      <c r="F35" s="334"/>
      <c r="G35" s="334"/>
      <c r="H35" s="334"/>
      <c r="I35" s="334"/>
      <c r="J35" s="334"/>
      <c r="K35" s="334"/>
      <c r="L35" s="334"/>
      <c r="M35" s="334"/>
      <c r="N35" s="334"/>
      <c r="O35" s="334"/>
    </row>
    <row r="36" spans="1:15" ht="20.100000000000001" customHeight="1">
      <c r="A36" s="99"/>
      <c r="B36" s="335"/>
      <c r="C36" s="336"/>
      <c r="D36" s="336"/>
      <c r="E36" s="336"/>
      <c r="F36" s="334"/>
      <c r="G36" s="334"/>
      <c r="H36" s="334"/>
      <c r="I36" s="334"/>
      <c r="J36" s="334"/>
      <c r="K36" s="334"/>
      <c r="L36" s="334"/>
      <c r="M36" s="334"/>
      <c r="N36" s="334"/>
      <c r="O36" s="334"/>
    </row>
    <row r="37" spans="1:15" ht="20.100000000000001" customHeight="1">
      <c r="A37" s="99"/>
      <c r="B37" s="335"/>
      <c r="C37" s="336"/>
      <c r="D37" s="336"/>
      <c r="E37" s="336"/>
      <c r="F37" s="334"/>
      <c r="G37" s="334"/>
      <c r="H37" s="334"/>
      <c r="I37" s="334"/>
      <c r="J37" s="334"/>
      <c r="K37" s="334"/>
      <c r="L37" s="334"/>
      <c r="M37" s="334"/>
      <c r="N37" s="334"/>
      <c r="O37" s="334"/>
    </row>
    <row r="38" spans="1:15" ht="20.100000000000001" customHeight="1">
      <c r="A38" s="99"/>
      <c r="B38" s="335"/>
      <c r="C38" s="336"/>
      <c r="D38" s="336"/>
      <c r="E38" s="336"/>
      <c r="F38" s="334"/>
      <c r="G38" s="334"/>
      <c r="H38" s="334"/>
      <c r="I38" s="334"/>
      <c r="J38" s="334"/>
      <c r="K38" s="334"/>
      <c r="L38" s="334"/>
      <c r="M38" s="334"/>
      <c r="N38" s="334"/>
      <c r="O38" s="334"/>
    </row>
    <row r="39" spans="1:15" ht="20.100000000000001" customHeight="1">
      <c r="A39" s="99"/>
      <c r="B39" s="335"/>
      <c r="C39" s="336"/>
      <c r="D39" s="336"/>
      <c r="E39" s="336"/>
      <c r="F39" s="334"/>
      <c r="G39" s="334"/>
      <c r="H39" s="334"/>
      <c r="I39" s="334"/>
      <c r="J39" s="334"/>
      <c r="K39" s="334"/>
      <c r="L39" s="334"/>
      <c r="M39" s="334"/>
      <c r="N39" s="334"/>
      <c r="O39" s="334"/>
    </row>
    <row r="40" spans="1:15">
      <c r="A40" s="350" t="s">
        <v>174</v>
      </c>
      <c r="B40" s="350"/>
      <c r="C40" s="350"/>
      <c r="D40" s="350"/>
      <c r="E40" s="350"/>
      <c r="F40" s="350"/>
      <c r="G40" s="350"/>
      <c r="H40" s="350"/>
      <c r="I40" s="350"/>
      <c r="J40" s="350"/>
    </row>
    <row r="41" spans="1:15">
      <c r="A41" s="20"/>
    </row>
    <row r="42" spans="1:15" ht="52.5" customHeight="1">
      <c r="A42" s="361" t="s">
        <v>279</v>
      </c>
      <c r="B42" s="362"/>
      <c r="C42" s="363"/>
      <c r="D42" s="291" t="s">
        <v>166</v>
      </c>
      <c r="E42" s="291"/>
      <c r="F42" s="291"/>
      <c r="G42" s="291" t="s">
        <v>161</v>
      </c>
      <c r="H42" s="291"/>
      <c r="I42" s="291"/>
      <c r="J42" s="291" t="s">
        <v>197</v>
      </c>
      <c r="K42" s="291"/>
      <c r="L42" s="291"/>
      <c r="M42" s="344" t="s">
        <v>198</v>
      </c>
      <c r="N42" s="359"/>
      <c r="O42" s="345"/>
    </row>
    <row r="43" spans="1:15" ht="155.25" customHeight="1">
      <c r="A43" s="364"/>
      <c r="B43" s="365"/>
      <c r="C43" s="366"/>
      <c r="D43" s="7" t="s">
        <v>418</v>
      </c>
      <c r="E43" s="7" t="s">
        <v>213</v>
      </c>
      <c r="F43" s="7" t="s">
        <v>419</v>
      </c>
      <c r="G43" s="7" t="s">
        <v>418</v>
      </c>
      <c r="H43" s="7" t="s">
        <v>213</v>
      </c>
      <c r="I43" s="7" t="s">
        <v>419</v>
      </c>
      <c r="J43" s="7" t="s">
        <v>418</v>
      </c>
      <c r="K43" s="7" t="s">
        <v>213</v>
      </c>
      <c r="L43" s="7" t="s">
        <v>419</v>
      </c>
      <c r="M43" s="114" t="s">
        <v>167</v>
      </c>
      <c r="N43" s="114" t="s">
        <v>168</v>
      </c>
      <c r="O43" s="114" t="s">
        <v>231</v>
      </c>
    </row>
    <row r="44" spans="1:15">
      <c r="A44" s="344">
        <v>1</v>
      </c>
      <c r="B44" s="359"/>
      <c r="C44" s="345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>
      <c r="A45" s="344" t="s">
        <v>524</v>
      </c>
      <c r="B45" s="359"/>
      <c r="C45" s="345"/>
      <c r="D45" s="112">
        <f>'I. Фін результат'!E7</f>
        <v>541184</v>
      </c>
      <c r="E45" s="112"/>
      <c r="F45" s="113"/>
      <c r="G45" s="112">
        <f>'I. Фін результат'!F7</f>
        <v>395260</v>
      </c>
      <c r="H45" s="112"/>
      <c r="I45" s="113"/>
      <c r="J45" s="179">
        <f t="shared" ref="J45:L48" si="7">G45-D45</f>
        <v>-145924</v>
      </c>
      <c r="K45" s="179">
        <f t="shared" si="7"/>
        <v>0</v>
      </c>
      <c r="L45" s="180">
        <f t="shared" si="7"/>
        <v>0</v>
      </c>
      <c r="M45" s="154">
        <f t="shared" ref="M45:O49" si="8">(G45/D45)*100</f>
        <v>73.036157757805114</v>
      </c>
      <c r="N45" s="249" t="e">
        <f t="shared" si="8"/>
        <v>#DIV/0!</v>
      </c>
      <c r="O45" s="250" t="e">
        <f t="shared" si="8"/>
        <v>#DIV/0!</v>
      </c>
    </row>
    <row r="46" spans="1:15">
      <c r="A46" s="344"/>
      <c r="B46" s="359"/>
      <c r="C46" s="345"/>
      <c r="D46" s="112"/>
      <c r="E46" s="112"/>
      <c r="F46" s="113"/>
      <c r="G46" s="112"/>
      <c r="H46" s="112"/>
      <c r="I46" s="113"/>
      <c r="J46" s="179">
        <f t="shared" si="7"/>
        <v>0</v>
      </c>
      <c r="K46" s="179">
        <f t="shared" si="7"/>
        <v>0</v>
      </c>
      <c r="L46" s="180">
        <f t="shared" si="7"/>
        <v>0</v>
      </c>
      <c r="M46" s="248" t="e">
        <f t="shared" si="8"/>
        <v>#DIV/0!</v>
      </c>
      <c r="N46" s="249" t="e">
        <f t="shared" si="8"/>
        <v>#DIV/0!</v>
      </c>
      <c r="O46" s="250" t="e">
        <f t="shared" si="8"/>
        <v>#DIV/0!</v>
      </c>
    </row>
    <row r="47" spans="1:15" ht="20.100000000000001" customHeight="1">
      <c r="A47" s="360"/>
      <c r="B47" s="286"/>
      <c r="C47" s="287"/>
      <c r="D47" s="112"/>
      <c r="E47" s="112"/>
      <c r="F47" s="113"/>
      <c r="G47" s="112"/>
      <c r="H47" s="112"/>
      <c r="I47" s="113"/>
      <c r="J47" s="179">
        <f t="shared" si="7"/>
        <v>0</v>
      </c>
      <c r="K47" s="179">
        <f t="shared" si="7"/>
        <v>0</v>
      </c>
      <c r="L47" s="180">
        <f t="shared" si="7"/>
        <v>0</v>
      </c>
      <c r="M47" s="248" t="e">
        <f t="shared" si="8"/>
        <v>#DIV/0!</v>
      </c>
      <c r="N47" s="249" t="e">
        <f t="shared" si="8"/>
        <v>#DIV/0!</v>
      </c>
      <c r="O47" s="250" t="e">
        <f t="shared" si="8"/>
        <v>#DIV/0!</v>
      </c>
    </row>
    <row r="48" spans="1:15" ht="20.100000000000001" customHeight="1">
      <c r="A48" s="360"/>
      <c r="B48" s="286"/>
      <c r="C48" s="287"/>
      <c r="D48" s="112"/>
      <c r="E48" s="112"/>
      <c r="F48" s="113"/>
      <c r="G48" s="112"/>
      <c r="H48" s="112"/>
      <c r="I48" s="113"/>
      <c r="J48" s="179">
        <f t="shared" si="7"/>
        <v>0</v>
      </c>
      <c r="K48" s="179">
        <f t="shared" si="7"/>
        <v>0</v>
      </c>
      <c r="L48" s="180">
        <f t="shared" si="7"/>
        <v>0</v>
      </c>
      <c r="M48" s="248" t="e">
        <f t="shared" si="8"/>
        <v>#DIV/0!</v>
      </c>
      <c r="N48" s="249" t="e">
        <f t="shared" si="8"/>
        <v>#DIV/0!</v>
      </c>
      <c r="O48" s="250" t="e">
        <f t="shared" si="8"/>
        <v>#DIV/0!</v>
      </c>
    </row>
    <row r="49" spans="1:15" ht="24.95" customHeight="1">
      <c r="A49" s="356" t="s">
        <v>53</v>
      </c>
      <c r="B49" s="357"/>
      <c r="C49" s="358"/>
      <c r="D49" s="181">
        <f>SUM(D45:D48)</f>
        <v>541184</v>
      </c>
      <c r="E49" s="149"/>
      <c r="F49" s="150"/>
      <c r="G49" s="181">
        <f>SUM(G45:G48)</f>
        <v>395260</v>
      </c>
      <c r="H49" s="149"/>
      <c r="I49" s="150"/>
      <c r="J49" s="179">
        <f t="shared" ref="J49" si="9">G49-D49</f>
        <v>-145924</v>
      </c>
      <c r="K49" s="179">
        <f t="shared" ref="K49" si="10">H49-E49</f>
        <v>0</v>
      </c>
      <c r="L49" s="180">
        <f t="shared" ref="L49" si="11">I49-F49</f>
        <v>0</v>
      </c>
      <c r="M49" s="154">
        <f t="shared" si="8"/>
        <v>73.036157757805114</v>
      </c>
      <c r="N49" s="149"/>
      <c r="O49" s="150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350" t="s">
        <v>69</v>
      </c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</row>
    <row r="52" spans="1:15">
      <c r="A52" s="20"/>
    </row>
    <row r="53" spans="1:15" ht="56.25" customHeight="1">
      <c r="A53" s="7" t="s">
        <v>110</v>
      </c>
      <c r="B53" s="291" t="s">
        <v>68</v>
      </c>
      <c r="C53" s="291"/>
      <c r="D53" s="291" t="s">
        <v>62</v>
      </c>
      <c r="E53" s="291"/>
      <c r="F53" s="291" t="s">
        <v>63</v>
      </c>
      <c r="G53" s="291"/>
      <c r="H53" s="291" t="s">
        <v>82</v>
      </c>
      <c r="I53" s="291"/>
      <c r="J53" s="291"/>
      <c r="K53" s="344" t="s">
        <v>79</v>
      </c>
      <c r="L53" s="345"/>
      <c r="M53" s="344" t="s">
        <v>32</v>
      </c>
      <c r="N53" s="359"/>
      <c r="O53" s="345"/>
    </row>
    <row r="54" spans="1:15">
      <c r="A54" s="6">
        <v>1</v>
      </c>
      <c r="B54" s="293">
        <v>2</v>
      </c>
      <c r="C54" s="293"/>
      <c r="D54" s="293">
        <v>3</v>
      </c>
      <c r="E54" s="293"/>
      <c r="F54" s="293">
        <v>4</v>
      </c>
      <c r="G54" s="293"/>
      <c r="H54" s="293">
        <v>5</v>
      </c>
      <c r="I54" s="293"/>
      <c r="J54" s="293"/>
      <c r="K54" s="293">
        <v>6</v>
      </c>
      <c r="L54" s="293"/>
      <c r="M54" s="337">
        <v>7</v>
      </c>
      <c r="N54" s="338"/>
      <c r="O54" s="349"/>
    </row>
    <row r="55" spans="1:15">
      <c r="A55" s="92"/>
      <c r="B55" s="334"/>
      <c r="C55" s="334"/>
      <c r="D55" s="343"/>
      <c r="E55" s="343"/>
      <c r="F55" s="367" t="s">
        <v>179</v>
      </c>
      <c r="G55" s="367"/>
      <c r="H55" s="368"/>
      <c r="I55" s="368"/>
      <c r="J55" s="368"/>
      <c r="K55" s="330"/>
      <c r="L55" s="332"/>
      <c r="M55" s="343"/>
      <c r="N55" s="343"/>
      <c r="O55" s="343"/>
    </row>
    <row r="56" spans="1:15">
      <c r="A56" s="92"/>
      <c r="B56" s="354"/>
      <c r="C56" s="355"/>
      <c r="D56" s="347"/>
      <c r="E56" s="348"/>
      <c r="F56" s="371"/>
      <c r="G56" s="372"/>
      <c r="H56" s="351"/>
      <c r="I56" s="352"/>
      <c r="J56" s="353"/>
      <c r="K56" s="330"/>
      <c r="L56" s="332"/>
      <c r="M56" s="347"/>
      <c r="N56" s="369"/>
      <c r="O56" s="348"/>
    </row>
    <row r="57" spans="1:15">
      <c r="A57" s="92"/>
      <c r="B57" s="335"/>
      <c r="C57" s="346"/>
      <c r="D57" s="347"/>
      <c r="E57" s="348"/>
      <c r="F57" s="371"/>
      <c r="G57" s="372"/>
      <c r="H57" s="351"/>
      <c r="I57" s="352"/>
      <c r="J57" s="353"/>
      <c r="K57" s="330"/>
      <c r="L57" s="332"/>
      <c r="M57" s="347"/>
      <c r="N57" s="369"/>
      <c r="O57" s="348"/>
    </row>
    <row r="58" spans="1:15">
      <c r="A58" s="92"/>
      <c r="B58" s="334"/>
      <c r="C58" s="334"/>
      <c r="D58" s="343"/>
      <c r="E58" s="343"/>
      <c r="F58" s="367"/>
      <c r="G58" s="367"/>
      <c r="H58" s="368"/>
      <c r="I58" s="368"/>
      <c r="J58" s="368"/>
      <c r="K58" s="330"/>
      <c r="L58" s="332"/>
      <c r="M58" s="343"/>
      <c r="N58" s="343"/>
      <c r="O58" s="343"/>
    </row>
    <row r="59" spans="1:15">
      <c r="A59" s="116" t="s">
        <v>53</v>
      </c>
      <c r="B59" s="333" t="s">
        <v>33</v>
      </c>
      <c r="C59" s="333"/>
      <c r="D59" s="333" t="s">
        <v>33</v>
      </c>
      <c r="E59" s="333"/>
      <c r="F59" s="333" t="s">
        <v>33</v>
      </c>
      <c r="G59" s="333"/>
      <c r="H59" s="370"/>
      <c r="I59" s="370"/>
      <c r="J59" s="370"/>
      <c r="K59" s="326">
        <f>SUM(K55:L58)</f>
        <v>0</v>
      </c>
      <c r="L59" s="328"/>
      <c r="M59" s="373"/>
      <c r="N59" s="373"/>
      <c r="O59" s="373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350" t="s">
        <v>70</v>
      </c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91" t="s">
        <v>61</v>
      </c>
      <c r="B63" s="291"/>
      <c r="C63" s="291"/>
      <c r="D63" s="291" t="s">
        <v>169</v>
      </c>
      <c r="E63" s="291"/>
      <c r="F63" s="291" t="s">
        <v>170</v>
      </c>
      <c r="G63" s="291"/>
      <c r="H63" s="291"/>
      <c r="I63" s="291"/>
      <c r="J63" s="291" t="s">
        <v>337</v>
      </c>
      <c r="K63" s="291"/>
      <c r="L63" s="291"/>
      <c r="M63" s="291"/>
      <c r="N63" s="291" t="s">
        <v>173</v>
      </c>
      <c r="O63" s="291"/>
    </row>
    <row r="64" spans="1:15" ht="42.75" customHeight="1">
      <c r="A64" s="291"/>
      <c r="B64" s="291"/>
      <c r="C64" s="291"/>
      <c r="D64" s="291"/>
      <c r="E64" s="291"/>
      <c r="F64" s="293" t="s">
        <v>171</v>
      </c>
      <c r="G64" s="293"/>
      <c r="H64" s="291" t="s">
        <v>172</v>
      </c>
      <c r="I64" s="291"/>
      <c r="J64" s="293" t="s">
        <v>171</v>
      </c>
      <c r="K64" s="293"/>
      <c r="L64" s="291" t="s">
        <v>172</v>
      </c>
      <c r="M64" s="291"/>
      <c r="N64" s="291"/>
      <c r="O64" s="291"/>
    </row>
    <row r="65" spans="1:15">
      <c r="A65" s="291">
        <v>1</v>
      </c>
      <c r="B65" s="291"/>
      <c r="C65" s="291"/>
      <c r="D65" s="344">
        <v>2</v>
      </c>
      <c r="E65" s="345"/>
      <c r="F65" s="344">
        <v>3</v>
      </c>
      <c r="G65" s="345"/>
      <c r="H65" s="337">
        <v>4</v>
      </c>
      <c r="I65" s="349"/>
      <c r="J65" s="337">
        <v>5</v>
      </c>
      <c r="K65" s="349"/>
      <c r="L65" s="337">
        <v>6</v>
      </c>
      <c r="M65" s="349"/>
      <c r="N65" s="337">
        <v>7</v>
      </c>
      <c r="O65" s="349"/>
    </row>
    <row r="66" spans="1:15" ht="20.100000000000001" customHeight="1">
      <c r="A66" s="342" t="s">
        <v>210</v>
      </c>
      <c r="B66" s="342"/>
      <c r="C66" s="342"/>
      <c r="D66" s="330"/>
      <c r="E66" s="332"/>
      <c r="F66" s="330"/>
      <c r="G66" s="332"/>
      <c r="H66" s="330"/>
      <c r="I66" s="332"/>
      <c r="J66" s="330"/>
      <c r="K66" s="332"/>
      <c r="L66" s="330"/>
      <c r="M66" s="332"/>
      <c r="N66" s="339">
        <f>D66+H66-L66</f>
        <v>0</v>
      </c>
      <c r="O66" s="341"/>
    </row>
    <row r="67" spans="1:15" ht="20.100000000000001" customHeight="1">
      <c r="A67" s="342" t="s">
        <v>91</v>
      </c>
      <c r="B67" s="342"/>
      <c r="C67" s="342"/>
      <c r="D67" s="330"/>
      <c r="E67" s="332"/>
      <c r="F67" s="330"/>
      <c r="G67" s="332"/>
      <c r="H67" s="330"/>
      <c r="I67" s="332"/>
      <c r="J67" s="330"/>
      <c r="K67" s="332"/>
      <c r="L67" s="330"/>
      <c r="M67" s="332"/>
      <c r="N67" s="330"/>
      <c r="O67" s="332"/>
    </row>
    <row r="68" spans="1:15" ht="20.100000000000001" customHeight="1">
      <c r="A68" s="342"/>
      <c r="B68" s="342"/>
      <c r="C68" s="342"/>
      <c r="D68" s="330"/>
      <c r="E68" s="332"/>
      <c r="F68" s="330"/>
      <c r="G68" s="332"/>
      <c r="H68" s="330"/>
      <c r="I68" s="332"/>
      <c r="J68" s="330"/>
      <c r="K68" s="332"/>
      <c r="L68" s="330"/>
      <c r="M68" s="332"/>
      <c r="N68" s="330"/>
      <c r="O68" s="332"/>
    </row>
    <row r="69" spans="1:15" ht="20.100000000000001" customHeight="1">
      <c r="A69" s="342" t="s">
        <v>211</v>
      </c>
      <c r="B69" s="342"/>
      <c r="C69" s="342"/>
      <c r="D69" s="330"/>
      <c r="E69" s="332"/>
      <c r="F69" s="330"/>
      <c r="G69" s="332"/>
      <c r="H69" s="330"/>
      <c r="I69" s="332"/>
      <c r="J69" s="330"/>
      <c r="K69" s="332"/>
      <c r="L69" s="330"/>
      <c r="M69" s="332"/>
      <c r="N69" s="339">
        <f>D69+H69-L69</f>
        <v>0</v>
      </c>
      <c r="O69" s="341"/>
    </row>
    <row r="70" spans="1:15" ht="20.100000000000001" customHeight="1">
      <c r="A70" s="342" t="s">
        <v>92</v>
      </c>
      <c r="B70" s="342"/>
      <c r="C70" s="342"/>
      <c r="D70" s="330"/>
      <c r="E70" s="332"/>
      <c r="F70" s="330"/>
      <c r="G70" s="332"/>
      <c r="H70" s="330"/>
      <c r="I70" s="332"/>
      <c r="J70" s="330"/>
      <c r="K70" s="332"/>
      <c r="L70" s="330"/>
      <c r="M70" s="332"/>
      <c r="N70" s="330"/>
      <c r="O70" s="332"/>
    </row>
    <row r="71" spans="1:15" ht="20.100000000000001" customHeight="1">
      <c r="A71" s="342"/>
      <c r="B71" s="342"/>
      <c r="C71" s="342"/>
      <c r="D71" s="330"/>
      <c r="E71" s="332"/>
      <c r="F71" s="330"/>
      <c r="G71" s="332"/>
      <c r="H71" s="330"/>
      <c r="I71" s="332"/>
      <c r="J71" s="330"/>
      <c r="K71" s="332"/>
      <c r="L71" s="330"/>
      <c r="M71" s="332"/>
      <c r="N71" s="330"/>
      <c r="O71" s="332"/>
    </row>
    <row r="72" spans="1:15" ht="20.100000000000001" customHeight="1">
      <c r="A72" s="342" t="s">
        <v>212</v>
      </c>
      <c r="B72" s="342"/>
      <c r="C72" s="342"/>
      <c r="D72" s="330"/>
      <c r="E72" s="332"/>
      <c r="F72" s="330"/>
      <c r="G72" s="332"/>
      <c r="H72" s="330"/>
      <c r="I72" s="332"/>
      <c r="J72" s="330"/>
      <c r="K72" s="332"/>
      <c r="L72" s="330"/>
      <c r="M72" s="332"/>
      <c r="N72" s="339">
        <f>D72+H72-L72</f>
        <v>0</v>
      </c>
      <c r="O72" s="341"/>
    </row>
    <row r="73" spans="1:15" ht="20.100000000000001" customHeight="1">
      <c r="A73" s="342" t="s">
        <v>91</v>
      </c>
      <c r="B73" s="342"/>
      <c r="C73" s="342"/>
      <c r="D73" s="330"/>
      <c r="E73" s="332"/>
      <c r="F73" s="330"/>
      <c r="G73" s="332"/>
      <c r="H73" s="330"/>
      <c r="I73" s="332"/>
      <c r="J73" s="330"/>
      <c r="K73" s="332"/>
      <c r="L73" s="330"/>
      <c r="M73" s="332"/>
      <c r="N73" s="330"/>
      <c r="O73" s="332"/>
    </row>
    <row r="74" spans="1:15" ht="20.100000000000001" customHeight="1">
      <c r="A74" s="342"/>
      <c r="B74" s="342"/>
      <c r="C74" s="342"/>
      <c r="D74" s="330"/>
      <c r="E74" s="332"/>
      <c r="F74" s="330"/>
      <c r="G74" s="332"/>
      <c r="H74" s="330"/>
      <c r="I74" s="332"/>
      <c r="J74" s="330"/>
      <c r="K74" s="332"/>
      <c r="L74" s="330"/>
      <c r="M74" s="332"/>
      <c r="N74" s="330"/>
      <c r="O74" s="332"/>
    </row>
    <row r="75" spans="1:15" ht="24.95" customHeight="1">
      <c r="A75" s="314" t="s">
        <v>53</v>
      </c>
      <c r="B75" s="314"/>
      <c r="C75" s="314"/>
      <c r="D75" s="326">
        <f>SUM(D66,D69,D72)</f>
        <v>0</v>
      </c>
      <c r="E75" s="328"/>
      <c r="F75" s="326">
        <f>SUM(F66,F69,F72)</f>
        <v>0</v>
      </c>
      <c r="G75" s="328"/>
      <c r="H75" s="326">
        <f>SUM(H66,H69,H72)</f>
        <v>0</v>
      </c>
      <c r="I75" s="328"/>
      <c r="J75" s="326">
        <f>SUM(J66,J69,J72)</f>
        <v>0</v>
      </c>
      <c r="K75" s="328"/>
      <c r="L75" s="326">
        <f>SUM(L66,L69,L72)</f>
        <v>0</v>
      </c>
      <c r="M75" s="328"/>
      <c r="N75" s="326">
        <f>D75+H75-L75</f>
        <v>0</v>
      </c>
      <c r="O75" s="328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F19:H19"/>
    <mergeCell ref="F20:H20"/>
    <mergeCell ref="L17:M17"/>
    <mergeCell ref="I17:K17"/>
    <mergeCell ref="I15:K15"/>
    <mergeCell ref="A10:B10"/>
    <mergeCell ref="A11:B11"/>
    <mergeCell ref="A12:B12"/>
    <mergeCell ref="A13:B13"/>
    <mergeCell ref="A14:B14"/>
    <mergeCell ref="C13:E13"/>
    <mergeCell ref="C14:E14"/>
    <mergeCell ref="C15:E15"/>
    <mergeCell ref="C20:E20"/>
    <mergeCell ref="A15:B15"/>
    <mergeCell ref="A16:B16"/>
    <mergeCell ref="A17:B17"/>
    <mergeCell ref="C16:E16"/>
    <mergeCell ref="C17:E17"/>
    <mergeCell ref="C18:E18"/>
    <mergeCell ref="I16:K16"/>
    <mergeCell ref="L18:M18"/>
    <mergeCell ref="N16:O16"/>
    <mergeCell ref="N17:O17"/>
    <mergeCell ref="F35:O35"/>
    <mergeCell ref="A30:O30"/>
    <mergeCell ref="A28:O28"/>
    <mergeCell ref="B33:E33"/>
    <mergeCell ref="L13:M13"/>
    <mergeCell ref="F17:H17"/>
    <mergeCell ref="L15:M15"/>
    <mergeCell ref="L16:M16"/>
    <mergeCell ref="F15:H15"/>
    <mergeCell ref="F16:H16"/>
    <mergeCell ref="N14:O14"/>
    <mergeCell ref="N15:O15"/>
    <mergeCell ref="L14:M14"/>
    <mergeCell ref="L23:M23"/>
    <mergeCell ref="A26:B26"/>
    <mergeCell ref="A18:B18"/>
    <mergeCell ref="A19:B19"/>
    <mergeCell ref="A20:B20"/>
    <mergeCell ref="A21:B21"/>
    <mergeCell ref="A23:B23"/>
    <mergeCell ref="C19:E19"/>
    <mergeCell ref="C21:E21"/>
    <mergeCell ref="I22:K22"/>
    <mergeCell ref="N12:O12"/>
    <mergeCell ref="I13:K13"/>
    <mergeCell ref="I14:K14"/>
    <mergeCell ref="N10:O10"/>
    <mergeCell ref="N11:O11"/>
    <mergeCell ref="L10:M10"/>
    <mergeCell ref="A9:B9"/>
    <mergeCell ref="N13:O13"/>
    <mergeCell ref="I10:K10"/>
    <mergeCell ref="I11:K11"/>
    <mergeCell ref="C9:E9"/>
    <mergeCell ref="C10:E10"/>
    <mergeCell ref="C11:E11"/>
    <mergeCell ref="F9:H9"/>
    <mergeCell ref="F10:H10"/>
    <mergeCell ref="F11:H11"/>
    <mergeCell ref="F12:H12"/>
    <mergeCell ref="F13:H13"/>
    <mergeCell ref="F14:H14"/>
    <mergeCell ref="L11:M11"/>
    <mergeCell ref="L12:M12"/>
    <mergeCell ref="C12:E12"/>
    <mergeCell ref="I9:K9"/>
    <mergeCell ref="M53:O53"/>
    <mergeCell ref="B53:C53"/>
    <mergeCell ref="A3:O3"/>
    <mergeCell ref="A4:O4"/>
    <mergeCell ref="A5:O5"/>
    <mergeCell ref="A7:O7"/>
    <mergeCell ref="L9:M9"/>
    <mergeCell ref="N9:O9"/>
    <mergeCell ref="J42:L42"/>
    <mergeCell ref="M42:O42"/>
    <mergeCell ref="A51:O51"/>
    <mergeCell ref="F24:H24"/>
    <mergeCell ref="N25:O25"/>
    <mergeCell ref="N26:O26"/>
    <mergeCell ref="L26:M26"/>
    <mergeCell ref="I25:K25"/>
    <mergeCell ref="I26:K26"/>
    <mergeCell ref="I24:K24"/>
    <mergeCell ref="F26:H26"/>
    <mergeCell ref="N22:O22"/>
    <mergeCell ref="N23:O23"/>
    <mergeCell ref="N24:O24"/>
    <mergeCell ref="F25:H25"/>
    <mergeCell ref="F36:O36"/>
    <mergeCell ref="D63:E64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F21:H21"/>
    <mergeCell ref="I18:K18"/>
    <mergeCell ref="I19:K19"/>
    <mergeCell ref="I20:K20"/>
    <mergeCell ref="I21:K21"/>
    <mergeCell ref="F18:H18"/>
    <mergeCell ref="L19:M19"/>
    <mergeCell ref="L20:M20"/>
    <mergeCell ref="L21:M21"/>
    <mergeCell ref="N18:O18"/>
    <mergeCell ref="N19:O19"/>
    <mergeCell ref="N20:O20"/>
    <mergeCell ref="N21:O21"/>
    <mergeCell ref="B55:C55"/>
    <mergeCell ref="H55:J55"/>
    <mergeCell ref="H54:J54"/>
    <mergeCell ref="K56:L56"/>
    <mergeCell ref="M56:O56"/>
    <mergeCell ref="D56:E56"/>
    <mergeCell ref="M58:O58"/>
    <mergeCell ref="K58:L58"/>
    <mergeCell ref="H59:J59"/>
    <mergeCell ref="K57:L57"/>
    <mergeCell ref="F55:G55"/>
    <mergeCell ref="M57:O57"/>
    <mergeCell ref="F56:G56"/>
    <mergeCell ref="F57:G57"/>
    <mergeCell ref="H57:J57"/>
    <mergeCell ref="M59:O59"/>
    <mergeCell ref="A70:C70"/>
    <mergeCell ref="F70:G70"/>
    <mergeCell ref="D69:E69"/>
    <mergeCell ref="F69:G69"/>
    <mergeCell ref="H70:I70"/>
    <mergeCell ref="N69:O69"/>
    <mergeCell ref="L67:M67"/>
    <mergeCell ref="N67:O67"/>
    <mergeCell ref="N68:O68"/>
    <mergeCell ref="D67:E67"/>
    <mergeCell ref="F67:G67"/>
    <mergeCell ref="H69:I69"/>
    <mergeCell ref="J69:K69"/>
    <mergeCell ref="H67:I67"/>
    <mergeCell ref="H68:I68"/>
    <mergeCell ref="A66:C66"/>
    <mergeCell ref="A65:C65"/>
    <mergeCell ref="D65:E65"/>
    <mergeCell ref="F65:G65"/>
    <mergeCell ref="D66:E66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D74:E74"/>
    <mergeCell ref="D75:E75"/>
    <mergeCell ref="A67:C67"/>
    <mergeCell ref="D73:E73"/>
    <mergeCell ref="D72:E72"/>
    <mergeCell ref="F72:G72"/>
    <mergeCell ref="F73:G73"/>
    <mergeCell ref="A68:C68"/>
    <mergeCell ref="D70:E70"/>
    <mergeCell ref="H71:I71"/>
    <mergeCell ref="N70:O70"/>
    <mergeCell ref="N66:O66"/>
    <mergeCell ref="H64:I64"/>
    <mergeCell ref="J66:K66"/>
    <mergeCell ref="H73:I73"/>
    <mergeCell ref="L69:M69"/>
    <mergeCell ref="H65:I65"/>
    <mergeCell ref="J65:K65"/>
    <mergeCell ref="N75:O75"/>
    <mergeCell ref="F74:G74"/>
    <mergeCell ref="H74:I74"/>
    <mergeCell ref="J74:K74"/>
    <mergeCell ref="L74:M74"/>
    <mergeCell ref="N74:O74"/>
    <mergeCell ref="F75:G75"/>
    <mergeCell ref="F58:G58"/>
    <mergeCell ref="H58:J58"/>
    <mergeCell ref="K59:L59"/>
    <mergeCell ref="H75:I75"/>
    <mergeCell ref="N63:O64"/>
    <mergeCell ref="H66:I66"/>
    <mergeCell ref="L65:M65"/>
    <mergeCell ref="N65:O65"/>
    <mergeCell ref="F66:G66"/>
    <mergeCell ref="N73:O73"/>
    <mergeCell ref="L73:M73"/>
    <mergeCell ref="N71:O71"/>
    <mergeCell ref="H72:I72"/>
    <mergeCell ref="J72:K72"/>
    <mergeCell ref="L72:M72"/>
    <mergeCell ref="N72:O72"/>
    <mergeCell ref="J71:K71"/>
    <mergeCell ref="J75:K75"/>
    <mergeCell ref="L75:M75"/>
    <mergeCell ref="L66:M66"/>
    <mergeCell ref="J73:K73"/>
    <mergeCell ref="J67:K67"/>
    <mergeCell ref="L68:M68"/>
    <mergeCell ref="J68:K68"/>
    <mergeCell ref="L70:M70"/>
    <mergeCell ref="J70:K70"/>
    <mergeCell ref="L71:M71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A42:C43"/>
    <mergeCell ref="D53:E53"/>
    <mergeCell ref="F53:G53"/>
    <mergeCell ref="H53:J53"/>
    <mergeCell ref="K53:L53"/>
    <mergeCell ref="A63:C64"/>
    <mergeCell ref="F63:I63"/>
    <mergeCell ref="F64:G64"/>
    <mergeCell ref="B57:C57"/>
    <mergeCell ref="D57:E57"/>
    <mergeCell ref="J63:M63"/>
    <mergeCell ref="J64:K64"/>
    <mergeCell ref="L64:M64"/>
    <mergeCell ref="M54:O54"/>
    <mergeCell ref="B54:C54"/>
    <mergeCell ref="F54:G54"/>
    <mergeCell ref="D55:E55"/>
    <mergeCell ref="D54:E54"/>
    <mergeCell ref="M55:O55"/>
    <mergeCell ref="K55:L55"/>
    <mergeCell ref="K54:L54"/>
    <mergeCell ref="A61:O61"/>
    <mergeCell ref="H56:J56"/>
    <mergeCell ref="B59:C59"/>
    <mergeCell ref="B56:C56"/>
    <mergeCell ref="I23:K23"/>
    <mergeCell ref="L22:M22"/>
    <mergeCell ref="L25:M25"/>
    <mergeCell ref="F22:H22"/>
    <mergeCell ref="F23:H23"/>
    <mergeCell ref="L24:M24"/>
    <mergeCell ref="D59:E59"/>
    <mergeCell ref="F59:G59"/>
    <mergeCell ref="F39:O39"/>
    <mergeCell ref="B38:E38"/>
    <mergeCell ref="B39:E39"/>
    <mergeCell ref="F38:O38"/>
    <mergeCell ref="F32:O32"/>
    <mergeCell ref="B32:E32"/>
    <mergeCell ref="C22:E22"/>
    <mergeCell ref="C23:E23"/>
    <mergeCell ref="C24:E24"/>
    <mergeCell ref="C25:E25"/>
    <mergeCell ref="C26:E26"/>
    <mergeCell ref="A24:B24"/>
    <mergeCell ref="A22:B22"/>
    <mergeCell ref="A25:B25"/>
    <mergeCell ref="B58:C58"/>
    <mergeCell ref="D58:E58"/>
  </mergeCells>
  <phoneticPr fontId="3" type="noConversion"/>
  <pageMargins left="0.59055118110236227" right="0.39370078740157483" top="0.49" bottom="0.43307086614173229" header="0.31496062992125984" footer="0.15748031496062992"/>
  <pageSetup paperSize="9" scale="49" orientation="landscape" horizontalDpi="1200" verticalDpi="1200" r:id="rId1"/>
  <headerFooter alignWithMargins="0"/>
  <rowBreaks count="1" manualBreakCount="1">
    <brk id="39" max="14" man="1"/>
  </rowBreaks>
  <ignoredErrors>
    <ignoredError sqref="L23:M26 O12:O26 D23:E24 O11 N11:N26 M45:O48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130"/>
  <sheetViews>
    <sheetView tabSelected="1" topLeftCell="A90" zoomScale="60" zoomScaleNormal="60" zoomScaleSheetLayoutView="70" workbookViewId="0">
      <selection activeCell="J110" sqref="J110:Q110"/>
    </sheetView>
  </sheetViews>
  <sheetFormatPr defaultRowHeight="18.75"/>
  <cols>
    <col min="1" max="1" width="8.5703125" style="2" customWidth="1"/>
    <col min="2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323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96" t="s">
        <v>49</v>
      </c>
      <c r="B3" s="399" t="s">
        <v>140</v>
      </c>
      <c r="C3" s="401"/>
      <c r="D3" s="361" t="s">
        <v>141</v>
      </c>
      <c r="E3" s="362"/>
      <c r="F3" s="362"/>
      <c r="G3" s="361" t="s">
        <v>229</v>
      </c>
      <c r="H3" s="362"/>
      <c r="I3" s="362"/>
      <c r="J3" s="362"/>
      <c r="K3" s="362"/>
      <c r="L3" s="362"/>
      <c r="M3" s="362"/>
      <c r="N3" s="362"/>
      <c r="O3" s="362"/>
      <c r="P3" s="362"/>
      <c r="Q3" s="363"/>
      <c r="R3" s="337" t="s">
        <v>142</v>
      </c>
      <c r="S3" s="338"/>
      <c r="T3" s="338"/>
      <c r="U3" s="338"/>
      <c r="V3" s="338"/>
      <c r="W3" s="338"/>
      <c r="X3" s="338"/>
      <c r="Y3" s="338"/>
      <c r="Z3" s="349"/>
      <c r="AA3" s="291" t="s">
        <v>420</v>
      </c>
      <c r="AB3" s="293"/>
      <c r="AC3" s="293"/>
      <c r="AD3" s="291" t="s">
        <v>421</v>
      </c>
      <c r="AE3" s="293"/>
      <c r="AF3" s="293"/>
    </row>
    <row r="4" spans="1:32" ht="77.25" customHeight="1">
      <c r="A4" s="398"/>
      <c r="B4" s="405"/>
      <c r="C4" s="407"/>
      <c r="D4" s="364"/>
      <c r="E4" s="365"/>
      <c r="F4" s="365"/>
      <c r="G4" s="364"/>
      <c r="H4" s="365"/>
      <c r="I4" s="365"/>
      <c r="J4" s="365"/>
      <c r="K4" s="365"/>
      <c r="L4" s="365"/>
      <c r="M4" s="365"/>
      <c r="N4" s="365"/>
      <c r="O4" s="365"/>
      <c r="P4" s="365"/>
      <c r="Q4" s="366"/>
      <c r="R4" s="344" t="s">
        <v>354</v>
      </c>
      <c r="S4" s="359"/>
      <c r="T4" s="345"/>
      <c r="U4" s="344" t="s">
        <v>355</v>
      </c>
      <c r="V4" s="359"/>
      <c r="W4" s="345"/>
      <c r="X4" s="344" t="s">
        <v>356</v>
      </c>
      <c r="Y4" s="359"/>
      <c r="Z4" s="345"/>
      <c r="AA4" s="293"/>
      <c r="AB4" s="293"/>
      <c r="AC4" s="293"/>
      <c r="AD4" s="293"/>
      <c r="AE4" s="293"/>
      <c r="AF4" s="293"/>
    </row>
    <row r="5" spans="1:32" ht="18.75" customHeight="1">
      <c r="A5" s="100">
        <v>1</v>
      </c>
      <c r="B5" s="442">
        <v>2</v>
      </c>
      <c r="C5" s="443"/>
      <c r="D5" s="433">
        <v>3</v>
      </c>
      <c r="E5" s="434"/>
      <c r="F5" s="434"/>
      <c r="G5" s="433">
        <v>4</v>
      </c>
      <c r="H5" s="434"/>
      <c r="I5" s="434"/>
      <c r="J5" s="434"/>
      <c r="K5" s="434"/>
      <c r="L5" s="434"/>
      <c r="M5" s="434"/>
      <c r="N5" s="434"/>
      <c r="O5" s="434"/>
      <c r="P5" s="434"/>
      <c r="Q5" s="441"/>
      <c r="R5" s="433">
        <v>5</v>
      </c>
      <c r="S5" s="434"/>
      <c r="T5" s="441"/>
      <c r="U5" s="433">
        <v>6</v>
      </c>
      <c r="V5" s="434"/>
      <c r="W5" s="441"/>
      <c r="X5" s="427">
        <v>7</v>
      </c>
      <c r="Y5" s="428"/>
      <c r="Z5" s="429"/>
      <c r="AA5" s="427">
        <v>8</v>
      </c>
      <c r="AB5" s="428"/>
      <c r="AC5" s="429"/>
      <c r="AD5" s="427">
        <v>9</v>
      </c>
      <c r="AE5" s="428"/>
      <c r="AF5" s="429"/>
    </row>
    <row r="6" spans="1:32" ht="20.100000000000001" customHeight="1">
      <c r="A6" s="100">
        <v>1</v>
      </c>
      <c r="B6" s="437" t="s">
        <v>525</v>
      </c>
      <c r="C6" s="438"/>
      <c r="D6" s="430">
        <v>1998</v>
      </c>
      <c r="E6" s="431"/>
      <c r="F6" s="431"/>
      <c r="G6" s="430" t="s">
        <v>527</v>
      </c>
      <c r="H6" s="431"/>
      <c r="I6" s="431"/>
      <c r="J6" s="431"/>
      <c r="K6" s="431"/>
      <c r="L6" s="431"/>
      <c r="M6" s="431"/>
      <c r="N6" s="431"/>
      <c r="O6" s="431"/>
      <c r="P6" s="431"/>
      <c r="Q6" s="432"/>
      <c r="R6" s="330">
        <v>235</v>
      </c>
      <c r="S6" s="331"/>
      <c r="T6" s="332"/>
      <c r="U6" s="330">
        <v>279</v>
      </c>
      <c r="V6" s="331"/>
      <c r="W6" s="332"/>
      <c r="X6" s="330">
        <v>163</v>
      </c>
      <c r="Y6" s="331"/>
      <c r="Z6" s="332"/>
      <c r="AA6" s="330">
        <f>X6-U6</f>
        <v>-116</v>
      </c>
      <c r="AB6" s="331"/>
      <c r="AC6" s="332"/>
      <c r="AD6" s="444">
        <f>(X6/U6)*100</f>
        <v>58.422939068100355</v>
      </c>
      <c r="AE6" s="445"/>
      <c r="AF6" s="446"/>
    </row>
    <row r="7" spans="1:32" ht="20.100000000000001" customHeight="1">
      <c r="A7" s="100">
        <v>2</v>
      </c>
      <c r="B7" s="437" t="s">
        <v>526</v>
      </c>
      <c r="C7" s="438"/>
      <c r="D7" s="430">
        <v>2000</v>
      </c>
      <c r="E7" s="431"/>
      <c r="F7" s="431"/>
      <c r="G7" s="430" t="s">
        <v>527</v>
      </c>
      <c r="H7" s="431"/>
      <c r="I7" s="431"/>
      <c r="J7" s="431"/>
      <c r="K7" s="431"/>
      <c r="L7" s="431"/>
      <c r="M7" s="431"/>
      <c r="N7" s="431"/>
      <c r="O7" s="431"/>
      <c r="P7" s="431"/>
      <c r="Q7" s="432"/>
      <c r="R7" s="330">
        <v>300</v>
      </c>
      <c r="S7" s="331"/>
      <c r="T7" s="332"/>
      <c r="U7" s="330">
        <v>303</v>
      </c>
      <c r="V7" s="331"/>
      <c r="W7" s="332"/>
      <c r="X7" s="330">
        <v>224</v>
      </c>
      <c r="Y7" s="331"/>
      <c r="Z7" s="332"/>
      <c r="AA7" s="330">
        <f>X7-U7</f>
        <v>-79</v>
      </c>
      <c r="AB7" s="331"/>
      <c r="AC7" s="332"/>
      <c r="AD7" s="444">
        <f>(X7/U7)*100</f>
        <v>73.927392739273927</v>
      </c>
      <c r="AE7" s="445"/>
      <c r="AF7" s="446"/>
    </row>
    <row r="8" spans="1:32" ht="20.100000000000001" customHeight="1">
      <c r="A8" s="100"/>
      <c r="B8" s="439"/>
      <c r="C8" s="440"/>
      <c r="D8" s="430"/>
      <c r="E8" s="431"/>
      <c r="F8" s="431"/>
      <c r="G8" s="430"/>
      <c r="H8" s="431"/>
      <c r="I8" s="431"/>
      <c r="J8" s="431"/>
      <c r="K8" s="431"/>
      <c r="L8" s="431"/>
      <c r="M8" s="431"/>
      <c r="N8" s="431"/>
      <c r="O8" s="431"/>
      <c r="P8" s="431"/>
      <c r="Q8" s="432"/>
      <c r="R8" s="330"/>
      <c r="S8" s="331"/>
      <c r="T8" s="332"/>
      <c r="U8" s="330"/>
      <c r="V8" s="331"/>
      <c r="W8" s="332"/>
      <c r="X8" s="330"/>
      <c r="Y8" s="331"/>
      <c r="Z8" s="332"/>
      <c r="AA8" s="330">
        <f>X8-U8</f>
        <v>0</v>
      </c>
      <c r="AB8" s="331"/>
      <c r="AC8" s="332"/>
      <c r="AD8" s="450" t="e">
        <f>(X8/U8)*100</f>
        <v>#DIV/0!</v>
      </c>
      <c r="AE8" s="451"/>
      <c r="AF8" s="452"/>
    </row>
    <row r="9" spans="1:32" ht="20.100000000000001" customHeight="1">
      <c r="A9" s="100"/>
      <c r="B9" s="439"/>
      <c r="C9" s="440"/>
      <c r="D9" s="430"/>
      <c r="E9" s="431"/>
      <c r="F9" s="431"/>
      <c r="G9" s="430"/>
      <c r="H9" s="431"/>
      <c r="I9" s="431"/>
      <c r="J9" s="431"/>
      <c r="K9" s="431"/>
      <c r="L9" s="431"/>
      <c r="M9" s="431"/>
      <c r="N9" s="431"/>
      <c r="O9" s="431"/>
      <c r="P9" s="431"/>
      <c r="Q9" s="432"/>
      <c r="R9" s="330"/>
      <c r="S9" s="331"/>
      <c r="T9" s="332"/>
      <c r="U9" s="330"/>
      <c r="V9" s="331"/>
      <c r="W9" s="332"/>
      <c r="X9" s="330"/>
      <c r="Y9" s="331"/>
      <c r="Z9" s="332"/>
      <c r="AA9" s="330">
        <f>X9-U9</f>
        <v>0</v>
      </c>
      <c r="AB9" s="331"/>
      <c r="AC9" s="332"/>
      <c r="AD9" s="450" t="e">
        <f>(X9/U9)*100</f>
        <v>#DIV/0!</v>
      </c>
      <c r="AE9" s="451"/>
      <c r="AF9" s="452"/>
    </row>
    <row r="10" spans="1:32" ht="24.95" customHeight="1">
      <c r="A10" s="420" t="s">
        <v>53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2"/>
      <c r="R10" s="326">
        <f>SUM(R6:R9)</f>
        <v>535</v>
      </c>
      <c r="S10" s="327"/>
      <c r="T10" s="328"/>
      <c r="U10" s="326">
        <f>SUM(U6:U9)</f>
        <v>582</v>
      </c>
      <c r="V10" s="327"/>
      <c r="W10" s="328"/>
      <c r="X10" s="326">
        <f>SUM(X6:X9)</f>
        <v>387</v>
      </c>
      <c r="Y10" s="327"/>
      <c r="Z10" s="328"/>
      <c r="AA10" s="456">
        <f>X10-U10</f>
        <v>-195</v>
      </c>
      <c r="AB10" s="457"/>
      <c r="AC10" s="458"/>
      <c r="AD10" s="465">
        <f>(X10/U10)*100</f>
        <v>66.494845360824741</v>
      </c>
      <c r="AE10" s="466"/>
      <c r="AF10" s="467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  <c r="AF11" s="104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5"/>
      <c r="AF12" s="105"/>
    </row>
    <row r="13" spans="1:32" s="42" customFormat="1" ht="18.75" customHeight="1">
      <c r="C13" s="42" t="s">
        <v>324</v>
      </c>
    </row>
    <row r="14" spans="1:32" s="42" customFormat="1" ht="18.75" customHeight="1"/>
    <row r="15" spans="1:32" ht="45.75" customHeight="1">
      <c r="A15" s="319" t="s">
        <v>49</v>
      </c>
      <c r="B15" s="399" t="s">
        <v>143</v>
      </c>
      <c r="C15" s="401"/>
      <c r="D15" s="291" t="s">
        <v>140</v>
      </c>
      <c r="E15" s="291"/>
      <c r="F15" s="291"/>
      <c r="G15" s="291"/>
      <c r="H15" s="361" t="s">
        <v>229</v>
      </c>
      <c r="I15" s="362"/>
      <c r="J15" s="362"/>
      <c r="K15" s="362"/>
      <c r="L15" s="362"/>
      <c r="M15" s="362"/>
      <c r="N15" s="362"/>
      <c r="O15" s="363"/>
      <c r="P15" s="361" t="s">
        <v>353</v>
      </c>
      <c r="Q15" s="363"/>
      <c r="R15" s="337" t="s">
        <v>142</v>
      </c>
      <c r="S15" s="338"/>
      <c r="T15" s="338"/>
      <c r="U15" s="338"/>
      <c r="V15" s="338"/>
      <c r="W15" s="338"/>
      <c r="X15" s="338"/>
      <c r="Y15" s="338"/>
      <c r="Z15" s="349"/>
      <c r="AA15" s="291" t="s">
        <v>420</v>
      </c>
      <c r="AB15" s="293"/>
      <c r="AC15" s="293"/>
      <c r="AD15" s="291" t="s">
        <v>421</v>
      </c>
      <c r="AE15" s="293"/>
      <c r="AF15" s="293"/>
    </row>
    <row r="16" spans="1:32" ht="24.95" customHeight="1">
      <c r="A16" s="319"/>
      <c r="B16" s="402"/>
      <c r="C16" s="404"/>
      <c r="D16" s="291"/>
      <c r="E16" s="291"/>
      <c r="F16" s="291"/>
      <c r="G16" s="291"/>
      <c r="H16" s="448"/>
      <c r="I16" s="471"/>
      <c r="J16" s="471"/>
      <c r="K16" s="471"/>
      <c r="L16" s="471"/>
      <c r="M16" s="471"/>
      <c r="N16" s="471"/>
      <c r="O16" s="449"/>
      <c r="P16" s="448"/>
      <c r="Q16" s="449"/>
      <c r="R16" s="361" t="s">
        <v>354</v>
      </c>
      <c r="S16" s="362"/>
      <c r="T16" s="363"/>
      <c r="U16" s="361" t="s">
        <v>355</v>
      </c>
      <c r="V16" s="362"/>
      <c r="W16" s="363"/>
      <c r="X16" s="361" t="s">
        <v>356</v>
      </c>
      <c r="Y16" s="460"/>
      <c r="Z16" s="461"/>
      <c r="AA16" s="293"/>
      <c r="AB16" s="293"/>
      <c r="AC16" s="293"/>
      <c r="AD16" s="293"/>
      <c r="AE16" s="293"/>
      <c r="AF16" s="293"/>
    </row>
    <row r="17" spans="1:32" ht="48" customHeight="1">
      <c r="A17" s="319"/>
      <c r="B17" s="405"/>
      <c r="C17" s="407"/>
      <c r="D17" s="291"/>
      <c r="E17" s="291"/>
      <c r="F17" s="291"/>
      <c r="G17" s="291"/>
      <c r="H17" s="364"/>
      <c r="I17" s="365"/>
      <c r="J17" s="365"/>
      <c r="K17" s="365"/>
      <c r="L17" s="365"/>
      <c r="M17" s="365"/>
      <c r="N17" s="365"/>
      <c r="O17" s="366"/>
      <c r="P17" s="364"/>
      <c r="Q17" s="366"/>
      <c r="R17" s="364"/>
      <c r="S17" s="365"/>
      <c r="T17" s="366"/>
      <c r="U17" s="364"/>
      <c r="V17" s="365"/>
      <c r="W17" s="366"/>
      <c r="X17" s="462"/>
      <c r="Y17" s="463"/>
      <c r="Z17" s="464"/>
      <c r="AA17" s="293"/>
      <c r="AB17" s="293"/>
      <c r="AC17" s="293"/>
      <c r="AD17" s="293"/>
      <c r="AE17" s="293"/>
      <c r="AF17" s="293"/>
    </row>
    <row r="18" spans="1:32" ht="18.75" customHeight="1">
      <c r="A18" s="65">
        <v>1</v>
      </c>
      <c r="B18" s="442">
        <v>2</v>
      </c>
      <c r="C18" s="443"/>
      <c r="D18" s="473">
        <v>3</v>
      </c>
      <c r="E18" s="473"/>
      <c r="F18" s="473"/>
      <c r="G18" s="473"/>
      <c r="H18" s="433">
        <v>4</v>
      </c>
      <c r="I18" s="434"/>
      <c r="J18" s="434"/>
      <c r="K18" s="434"/>
      <c r="L18" s="434"/>
      <c r="M18" s="434"/>
      <c r="N18" s="434"/>
      <c r="O18" s="441"/>
      <c r="P18" s="433">
        <v>5</v>
      </c>
      <c r="Q18" s="441"/>
      <c r="R18" s="433">
        <v>6</v>
      </c>
      <c r="S18" s="434"/>
      <c r="T18" s="441"/>
      <c r="U18" s="433">
        <v>7</v>
      </c>
      <c r="V18" s="434"/>
      <c r="W18" s="441"/>
      <c r="X18" s="433">
        <v>8</v>
      </c>
      <c r="Y18" s="434"/>
      <c r="Z18" s="441"/>
      <c r="AA18" s="433">
        <v>9</v>
      </c>
      <c r="AB18" s="434"/>
      <c r="AC18" s="441"/>
      <c r="AD18" s="433">
        <v>10</v>
      </c>
      <c r="AE18" s="434"/>
      <c r="AF18" s="441"/>
    </row>
    <row r="19" spans="1:32" ht="20.100000000000001" customHeight="1">
      <c r="A19" s="91"/>
      <c r="B19" s="435"/>
      <c r="C19" s="436"/>
      <c r="D19" s="453"/>
      <c r="E19" s="453"/>
      <c r="F19" s="453"/>
      <c r="G19" s="453"/>
      <c r="H19" s="417"/>
      <c r="I19" s="418"/>
      <c r="J19" s="418"/>
      <c r="K19" s="418"/>
      <c r="L19" s="418"/>
      <c r="M19" s="418"/>
      <c r="N19" s="418"/>
      <c r="O19" s="419"/>
      <c r="P19" s="411"/>
      <c r="Q19" s="412"/>
      <c r="R19" s="330"/>
      <c r="S19" s="331"/>
      <c r="T19" s="332"/>
      <c r="U19" s="330"/>
      <c r="V19" s="331"/>
      <c r="W19" s="332"/>
      <c r="X19" s="330"/>
      <c r="Y19" s="331"/>
      <c r="Z19" s="332"/>
      <c r="AA19" s="330">
        <f>X19-U19</f>
        <v>0</v>
      </c>
      <c r="AB19" s="331"/>
      <c r="AC19" s="332"/>
      <c r="AD19" s="450" t="e">
        <f>(X19/U19)*100</f>
        <v>#DIV/0!</v>
      </c>
      <c r="AE19" s="451"/>
      <c r="AF19" s="452"/>
    </row>
    <row r="20" spans="1:32" ht="20.100000000000001" customHeight="1">
      <c r="A20" s="91"/>
      <c r="B20" s="435"/>
      <c r="C20" s="436"/>
      <c r="D20" s="453"/>
      <c r="E20" s="453"/>
      <c r="F20" s="453"/>
      <c r="G20" s="453"/>
      <c r="H20" s="417"/>
      <c r="I20" s="418"/>
      <c r="J20" s="418"/>
      <c r="K20" s="418"/>
      <c r="L20" s="418"/>
      <c r="M20" s="418"/>
      <c r="N20" s="418"/>
      <c r="O20" s="419"/>
      <c r="P20" s="411"/>
      <c r="Q20" s="412"/>
      <c r="R20" s="330"/>
      <c r="S20" s="331"/>
      <c r="T20" s="332"/>
      <c r="U20" s="330"/>
      <c r="V20" s="331"/>
      <c r="W20" s="332"/>
      <c r="X20" s="330"/>
      <c r="Y20" s="331"/>
      <c r="Z20" s="332"/>
      <c r="AA20" s="330">
        <f>X20-U20</f>
        <v>0</v>
      </c>
      <c r="AB20" s="331"/>
      <c r="AC20" s="332"/>
      <c r="AD20" s="450" t="e">
        <f>(X20/U20)*100</f>
        <v>#DIV/0!</v>
      </c>
      <c r="AE20" s="451"/>
      <c r="AF20" s="452"/>
    </row>
    <row r="21" spans="1:32" ht="20.100000000000001" customHeight="1">
      <c r="A21" s="91"/>
      <c r="B21" s="435"/>
      <c r="C21" s="436"/>
      <c r="D21" s="453"/>
      <c r="E21" s="453"/>
      <c r="F21" s="453"/>
      <c r="G21" s="453"/>
      <c r="H21" s="417"/>
      <c r="I21" s="418"/>
      <c r="J21" s="418"/>
      <c r="K21" s="418"/>
      <c r="L21" s="418"/>
      <c r="M21" s="418"/>
      <c r="N21" s="418"/>
      <c r="O21" s="419"/>
      <c r="P21" s="411"/>
      <c r="Q21" s="412"/>
      <c r="R21" s="330"/>
      <c r="S21" s="331"/>
      <c r="T21" s="332"/>
      <c r="U21" s="330"/>
      <c r="V21" s="331"/>
      <c r="W21" s="332"/>
      <c r="X21" s="330"/>
      <c r="Y21" s="331"/>
      <c r="Z21" s="332"/>
      <c r="AA21" s="330">
        <f>X21-U21</f>
        <v>0</v>
      </c>
      <c r="AB21" s="331"/>
      <c r="AC21" s="332"/>
      <c r="AD21" s="450" t="e">
        <f>(X21/U21)*100</f>
        <v>#DIV/0!</v>
      </c>
      <c r="AE21" s="451"/>
      <c r="AF21" s="452"/>
    </row>
    <row r="22" spans="1:32" ht="20.100000000000001" customHeight="1">
      <c r="A22" s="91"/>
      <c r="B22" s="435"/>
      <c r="C22" s="436"/>
      <c r="D22" s="453"/>
      <c r="E22" s="453"/>
      <c r="F22" s="453"/>
      <c r="G22" s="453"/>
      <c r="H22" s="417"/>
      <c r="I22" s="418"/>
      <c r="J22" s="418"/>
      <c r="K22" s="418"/>
      <c r="L22" s="418"/>
      <c r="M22" s="418"/>
      <c r="N22" s="418"/>
      <c r="O22" s="419"/>
      <c r="P22" s="411"/>
      <c r="Q22" s="412"/>
      <c r="R22" s="330"/>
      <c r="S22" s="331"/>
      <c r="T22" s="332"/>
      <c r="U22" s="330"/>
      <c r="V22" s="331"/>
      <c r="W22" s="332"/>
      <c r="X22" s="330"/>
      <c r="Y22" s="331"/>
      <c r="Z22" s="332"/>
      <c r="AA22" s="330">
        <f>X22-U22</f>
        <v>0</v>
      </c>
      <c r="AB22" s="331"/>
      <c r="AC22" s="332"/>
      <c r="AD22" s="450" t="e">
        <f>(X22/U22)*100</f>
        <v>#DIV/0!</v>
      </c>
      <c r="AE22" s="451"/>
      <c r="AF22" s="452"/>
    </row>
    <row r="23" spans="1:32" ht="24.95" customHeight="1">
      <c r="A23" s="420" t="s">
        <v>53</v>
      </c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2"/>
      <c r="R23" s="326">
        <f>SUM(R19:R22)</f>
        <v>0</v>
      </c>
      <c r="S23" s="327"/>
      <c r="T23" s="328"/>
      <c r="U23" s="326">
        <f>SUM(U19:U22)</f>
        <v>0</v>
      </c>
      <c r="V23" s="327"/>
      <c r="W23" s="328"/>
      <c r="X23" s="326">
        <f>SUM(X19:X22)</f>
        <v>0</v>
      </c>
      <c r="Y23" s="327"/>
      <c r="Z23" s="328"/>
      <c r="AA23" s="456">
        <f>X23-U23</f>
        <v>0</v>
      </c>
      <c r="AB23" s="457"/>
      <c r="AC23" s="458"/>
      <c r="AD23" s="413" t="e">
        <f>(X23/U23)*100</f>
        <v>#DIV/0!</v>
      </c>
      <c r="AE23" s="414"/>
      <c r="AF23" s="415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151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459"/>
      <c r="AA27" s="459"/>
      <c r="AB27" s="459"/>
      <c r="AD27" s="416" t="s">
        <v>422</v>
      </c>
      <c r="AE27" s="416"/>
      <c r="AF27" s="416"/>
    </row>
    <row r="28" spans="1:32" ht="41.25" customHeight="1">
      <c r="A28" s="396" t="s">
        <v>49</v>
      </c>
      <c r="B28" s="399" t="s">
        <v>175</v>
      </c>
      <c r="C28" s="400"/>
      <c r="D28" s="400"/>
      <c r="E28" s="400"/>
      <c r="F28" s="400"/>
      <c r="G28" s="400"/>
      <c r="H28" s="400"/>
      <c r="I28" s="400"/>
      <c r="J28" s="400"/>
      <c r="K28" s="400"/>
      <c r="L28" s="401"/>
      <c r="M28" s="408" t="s">
        <v>52</v>
      </c>
      <c r="N28" s="409"/>
      <c r="O28" s="409"/>
      <c r="P28" s="410"/>
      <c r="Q28" s="408" t="s">
        <v>80</v>
      </c>
      <c r="R28" s="409"/>
      <c r="S28" s="409"/>
      <c r="T28" s="410"/>
      <c r="U28" s="408" t="s">
        <v>564</v>
      </c>
      <c r="V28" s="409"/>
      <c r="W28" s="409"/>
      <c r="X28" s="410"/>
      <c r="Y28" s="408" t="s">
        <v>111</v>
      </c>
      <c r="Z28" s="409"/>
      <c r="AA28" s="409"/>
      <c r="AB28" s="410"/>
      <c r="AC28" s="408" t="s">
        <v>53</v>
      </c>
      <c r="AD28" s="409"/>
      <c r="AE28" s="409"/>
      <c r="AF28" s="410"/>
    </row>
    <row r="29" spans="1:32" ht="24.95" customHeight="1">
      <c r="A29" s="397"/>
      <c r="B29" s="402"/>
      <c r="C29" s="403"/>
      <c r="D29" s="403"/>
      <c r="E29" s="403"/>
      <c r="F29" s="403"/>
      <c r="G29" s="403"/>
      <c r="H29" s="403"/>
      <c r="I29" s="403"/>
      <c r="J29" s="403"/>
      <c r="K29" s="403"/>
      <c r="L29" s="404"/>
      <c r="M29" s="394" t="s">
        <v>171</v>
      </c>
      <c r="N29" s="394" t="s">
        <v>172</v>
      </c>
      <c r="O29" s="394" t="s">
        <v>191</v>
      </c>
      <c r="P29" s="394" t="s">
        <v>192</v>
      </c>
      <c r="Q29" s="394" t="s">
        <v>171</v>
      </c>
      <c r="R29" s="394" t="s">
        <v>172</v>
      </c>
      <c r="S29" s="394" t="s">
        <v>191</v>
      </c>
      <c r="T29" s="394" t="s">
        <v>192</v>
      </c>
      <c r="U29" s="394" t="s">
        <v>171</v>
      </c>
      <c r="V29" s="394" t="s">
        <v>172</v>
      </c>
      <c r="W29" s="394" t="s">
        <v>191</v>
      </c>
      <c r="X29" s="394" t="s">
        <v>192</v>
      </c>
      <c r="Y29" s="394" t="s">
        <v>171</v>
      </c>
      <c r="Z29" s="394" t="s">
        <v>172</v>
      </c>
      <c r="AA29" s="394" t="s">
        <v>191</v>
      </c>
      <c r="AB29" s="394" t="s">
        <v>192</v>
      </c>
      <c r="AC29" s="394" t="s">
        <v>171</v>
      </c>
      <c r="AD29" s="394" t="s">
        <v>172</v>
      </c>
      <c r="AE29" s="394" t="s">
        <v>191</v>
      </c>
      <c r="AF29" s="394" t="s">
        <v>192</v>
      </c>
    </row>
    <row r="30" spans="1:32" ht="24.95" customHeight="1">
      <c r="A30" s="398"/>
      <c r="B30" s="405"/>
      <c r="C30" s="406"/>
      <c r="D30" s="406"/>
      <c r="E30" s="406"/>
      <c r="F30" s="406"/>
      <c r="G30" s="406"/>
      <c r="H30" s="406"/>
      <c r="I30" s="406"/>
      <c r="J30" s="406"/>
      <c r="K30" s="406"/>
      <c r="L30" s="407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</row>
    <row r="31" spans="1:32" ht="18.75" customHeight="1">
      <c r="A31" s="102">
        <v>1</v>
      </c>
      <c r="B31" s="447">
        <v>2</v>
      </c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90">
        <v>3</v>
      </c>
      <c r="N31" s="90">
        <v>4</v>
      </c>
      <c r="O31" s="90">
        <v>5</v>
      </c>
      <c r="P31" s="90">
        <v>6</v>
      </c>
      <c r="Q31" s="90">
        <v>7</v>
      </c>
      <c r="R31" s="90">
        <v>8</v>
      </c>
      <c r="S31" s="90">
        <v>9</v>
      </c>
      <c r="T31" s="90">
        <v>10</v>
      </c>
      <c r="U31" s="90">
        <v>11</v>
      </c>
      <c r="V31" s="90">
        <v>12</v>
      </c>
      <c r="W31" s="90">
        <v>13</v>
      </c>
      <c r="X31" s="90">
        <v>14</v>
      </c>
      <c r="Y31" s="90">
        <v>15</v>
      </c>
      <c r="Z31" s="90">
        <v>16</v>
      </c>
      <c r="AA31" s="90">
        <v>17</v>
      </c>
      <c r="AB31" s="90">
        <v>18</v>
      </c>
      <c r="AC31" s="90">
        <v>19</v>
      </c>
      <c r="AD31" s="90">
        <v>20</v>
      </c>
      <c r="AE31" s="90">
        <v>21</v>
      </c>
      <c r="AF31" s="90">
        <v>22</v>
      </c>
    </row>
    <row r="32" spans="1:32" ht="29.25" customHeight="1">
      <c r="A32" s="198">
        <v>1</v>
      </c>
      <c r="B32" s="468" t="s">
        <v>528</v>
      </c>
      <c r="C32" s="469"/>
      <c r="D32" s="469"/>
      <c r="E32" s="469"/>
      <c r="F32" s="469"/>
      <c r="G32" s="469"/>
      <c r="H32" s="469"/>
      <c r="I32" s="469"/>
      <c r="J32" s="469"/>
      <c r="K32" s="469"/>
      <c r="L32" s="470"/>
      <c r="M32" s="199">
        <f>SUM(M33:M35)</f>
        <v>0</v>
      </c>
      <c r="N32" s="199">
        <f>SUM(N33:N35)</f>
        <v>0</v>
      </c>
      <c r="O32" s="179">
        <f t="shared" ref="O32:O92" si="0">N32-M32</f>
        <v>0</v>
      </c>
      <c r="P32" s="183" t="str">
        <f>IFERROR(N32/M32*100,"-")</f>
        <v>-</v>
      </c>
      <c r="Q32" s="199">
        <f>SUM(Q33:Q35)</f>
        <v>0</v>
      </c>
      <c r="R32" s="199">
        <f>SUM(R33:R35)</f>
        <v>0</v>
      </c>
      <c r="S32" s="179">
        <f t="shared" ref="S32:S75" si="1">R32-Q32</f>
        <v>0</v>
      </c>
      <c r="T32" s="183" t="str">
        <f>IFERROR(R32/Q32*100,"-")</f>
        <v>-</v>
      </c>
      <c r="U32" s="199">
        <f>SUM(U33:U35)</f>
        <v>4440</v>
      </c>
      <c r="V32" s="199">
        <f>SUM(V33:V35)</f>
        <v>1626</v>
      </c>
      <c r="W32" s="179">
        <f t="shared" ref="W32:W89" si="2">V32-U32</f>
        <v>-2814</v>
      </c>
      <c r="X32" s="183">
        <f>IFERROR(V32/U32*100,"-")</f>
        <v>36.621621621621621</v>
      </c>
      <c r="Y32" s="199">
        <f>SUM(Y33:Y34)</f>
        <v>0</v>
      </c>
      <c r="Z32" s="199">
        <f>SUM(Z33:Z34)</f>
        <v>0</v>
      </c>
      <c r="AA32" s="179">
        <f t="shared" ref="AA32:AA37" si="3">Z32-Y32</f>
        <v>0</v>
      </c>
      <c r="AB32" s="183" t="str">
        <f>IFERROR(Z32/Y32*100,"-")</f>
        <v>-</v>
      </c>
      <c r="AC32" s="203">
        <f t="shared" ref="AC32:AD42" si="4">SUM(M32,Q32,U32,Y32)</f>
        <v>4440</v>
      </c>
      <c r="AD32" s="203">
        <f t="shared" si="4"/>
        <v>1626</v>
      </c>
      <c r="AE32" s="179">
        <f t="shared" ref="AE32:AE41" si="5">AD32-AC32</f>
        <v>-2814</v>
      </c>
      <c r="AF32" s="183">
        <f>IFERROR(AD32/AC32*100,"-")</f>
        <v>36.621621621621621</v>
      </c>
    </row>
    <row r="33" spans="1:32" s="269" customFormat="1" ht="29.25" customHeight="1">
      <c r="A33" s="200" t="s">
        <v>529</v>
      </c>
      <c r="B33" s="384" t="s">
        <v>653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6"/>
      <c r="M33" s="268">
        <v>0</v>
      </c>
      <c r="N33" s="268">
        <v>0</v>
      </c>
      <c r="O33" s="179">
        <f t="shared" si="0"/>
        <v>0</v>
      </c>
      <c r="P33" s="183" t="str">
        <f t="shared" ref="P33:P92" si="6">IFERROR(N33/M33*100,"-")</f>
        <v>-</v>
      </c>
      <c r="Q33" s="268">
        <v>0</v>
      </c>
      <c r="R33" s="268">
        <v>0</v>
      </c>
      <c r="S33" s="179">
        <f t="shared" si="1"/>
        <v>0</v>
      </c>
      <c r="T33" s="183" t="str">
        <f t="shared" ref="T33:T92" si="7">IFERROR(R33/Q33*100,"-")</f>
        <v>-</v>
      </c>
      <c r="U33" s="268">
        <v>1110</v>
      </c>
      <c r="V33" s="268">
        <v>0</v>
      </c>
      <c r="W33" s="179">
        <f t="shared" si="2"/>
        <v>-1110</v>
      </c>
      <c r="X33" s="183">
        <f t="shared" ref="X33:X92" si="8">IFERROR(V33/U33*100,"-")</f>
        <v>0</v>
      </c>
      <c r="Y33" s="268">
        <v>0</v>
      </c>
      <c r="Z33" s="268">
        <v>0</v>
      </c>
      <c r="AA33" s="179">
        <f t="shared" ref="AA33" si="9">Z33-Y33</f>
        <v>0</v>
      </c>
      <c r="AB33" s="183" t="str">
        <f t="shared" ref="AB33:AB92" si="10">IFERROR(Z33/Y33*100,"-")</f>
        <v>-</v>
      </c>
      <c r="AC33" s="204">
        <f t="shared" ref="AC33:AD36" si="11">SUM(M33,Q33,U33,Y33)</f>
        <v>1110</v>
      </c>
      <c r="AD33" s="204">
        <f t="shared" si="11"/>
        <v>0</v>
      </c>
      <c r="AE33" s="179">
        <f t="shared" ref="AE33" si="12">AD33-AC33</f>
        <v>-1110</v>
      </c>
      <c r="AF33" s="183">
        <f t="shared" ref="AF33:AF92" si="13">IFERROR(AD33/AC33*100,"-")</f>
        <v>0</v>
      </c>
    </row>
    <row r="34" spans="1:32" ht="29.25" customHeight="1">
      <c r="A34" s="200" t="s">
        <v>654</v>
      </c>
      <c r="B34" s="384" t="s">
        <v>655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6"/>
      <c r="M34" s="112">
        <v>0</v>
      </c>
      <c r="N34" s="112">
        <v>0</v>
      </c>
      <c r="O34" s="179">
        <f t="shared" si="0"/>
        <v>0</v>
      </c>
      <c r="P34" s="183" t="str">
        <f t="shared" si="6"/>
        <v>-</v>
      </c>
      <c r="Q34" s="112">
        <v>0</v>
      </c>
      <c r="R34" s="112">
        <v>0</v>
      </c>
      <c r="S34" s="179">
        <f>R34-Q34</f>
        <v>0</v>
      </c>
      <c r="T34" s="183" t="str">
        <f t="shared" si="7"/>
        <v>-</v>
      </c>
      <c r="U34" s="112">
        <v>3330</v>
      </c>
      <c r="V34" s="112">
        <v>1501</v>
      </c>
      <c r="W34" s="179">
        <f t="shared" ref="W34:W39" si="14">V34-U34</f>
        <v>-1829</v>
      </c>
      <c r="X34" s="183">
        <f t="shared" si="8"/>
        <v>45.075075075075077</v>
      </c>
      <c r="Y34" s="112">
        <v>0</v>
      </c>
      <c r="Z34" s="112">
        <v>0</v>
      </c>
      <c r="AA34" s="179">
        <f>Z34-Y34</f>
        <v>0</v>
      </c>
      <c r="AB34" s="183" t="str">
        <f t="shared" si="10"/>
        <v>-</v>
      </c>
      <c r="AC34" s="204">
        <f t="shared" si="11"/>
        <v>3330</v>
      </c>
      <c r="AD34" s="204">
        <f t="shared" si="11"/>
        <v>1501</v>
      </c>
      <c r="AE34" s="179">
        <f>AD34-AC34</f>
        <v>-1829</v>
      </c>
      <c r="AF34" s="183">
        <f t="shared" si="13"/>
        <v>45.075075075075077</v>
      </c>
    </row>
    <row r="35" spans="1:32" s="272" customFormat="1" ht="29.25" customHeight="1">
      <c r="A35" s="200" t="s">
        <v>723</v>
      </c>
      <c r="B35" s="384" t="s">
        <v>722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6"/>
      <c r="M35" s="271">
        <v>0</v>
      </c>
      <c r="N35" s="271">
        <v>0</v>
      </c>
      <c r="O35" s="179">
        <f t="shared" si="0"/>
        <v>0</v>
      </c>
      <c r="P35" s="183" t="str">
        <f t="shared" si="6"/>
        <v>-</v>
      </c>
      <c r="Q35" s="271">
        <v>0</v>
      </c>
      <c r="R35" s="271">
        <v>0</v>
      </c>
      <c r="S35" s="179">
        <f>R35-Q35</f>
        <v>0</v>
      </c>
      <c r="T35" s="183" t="str">
        <f t="shared" si="7"/>
        <v>-</v>
      </c>
      <c r="U35" s="271">
        <v>0</v>
      </c>
      <c r="V35" s="271">
        <v>125</v>
      </c>
      <c r="W35" s="179">
        <f t="shared" si="14"/>
        <v>125</v>
      </c>
      <c r="X35" s="183" t="str">
        <f t="shared" si="8"/>
        <v>-</v>
      </c>
      <c r="Y35" s="271">
        <v>0</v>
      </c>
      <c r="Z35" s="271">
        <v>0</v>
      </c>
      <c r="AA35" s="179">
        <f>Z35-Y35</f>
        <v>0</v>
      </c>
      <c r="AB35" s="183" t="str">
        <f t="shared" si="10"/>
        <v>-</v>
      </c>
      <c r="AC35" s="204">
        <f t="shared" ref="AC35" si="15">SUM(M35,Q35,U35,Y35)</f>
        <v>0</v>
      </c>
      <c r="AD35" s="204">
        <f t="shared" ref="AD35" si="16">SUM(N35,R35,V35,Z35)</f>
        <v>125</v>
      </c>
      <c r="AE35" s="179">
        <f>AD35-AC35</f>
        <v>125</v>
      </c>
      <c r="AF35" s="183" t="str">
        <f t="shared" si="13"/>
        <v>-</v>
      </c>
    </row>
    <row r="36" spans="1:32" ht="29.25" customHeight="1">
      <c r="A36" s="198">
        <v>2</v>
      </c>
      <c r="B36" s="474" t="s">
        <v>530</v>
      </c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199">
        <f>SUM(M37:M41)</f>
        <v>0</v>
      </c>
      <c r="N36" s="199">
        <f>SUM(N37:N41)</f>
        <v>0</v>
      </c>
      <c r="O36" s="179">
        <f t="shared" si="0"/>
        <v>0</v>
      </c>
      <c r="P36" s="183" t="str">
        <f t="shared" si="6"/>
        <v>-</v>
      </c>
      <c r="Q36" s="199">
        <f>SUM(Q37:Q41)</f>
        <v>0</v>
      </c>
      <c r="R36" s="199">
        <f>SUM(R37:R41)</f>
        <v>0</v>
      </c>
      <c r="S36" s="179">
        <f t="shared" si="1"/>
        <v>0</v>
      </c>
      <c r="T36" s="183" t="str">
        <f t="shared" si="7"/>
        <v>-</v>
      </c>
      <c r="U36" s="199">
        <f>SUM(U37:U55)</f>
        <v>58229</v>
      </c>
      <c r="V36" s="199">
        <f>SUM(V37:V56)</f>
        <v>11767</v>
      </c>
      <c r="W36" s="179">
        <f t="shared" si="14"/>
        <v>-46462</v>
      </c>
      <c r="X36" s="183">
        <f t="shared" si="8"/>
        <v>20.208143708461421</v>
      </c>
      <c r="Y36" s="199">
        <f>SUM(Y37:Y55)</f>
        <v>0</v>
      </c>
      <c r="Z36" s="199">
        <f>SUM(Z37:Z55)</f>
        <v>0</v>
      </c>
      <c r="AA36" s="179">
        <f t="shared" si="3"/>
        <v>0</v>
      </c>
      <c r="AB36" s="183" t="str">
        <f t="shared" si="10"/>
        <v>-</v>
      </c>
      <c r="AC36" s="203">
        <f t="shared" si="11"/>
        <v>58229</v>
      </c>
      <c r="AD36" s="203">
        <f t="shared" si="11"/>
        <v>11767</v>
      </c>
      <c r="AE36" s="179">
        <f t="shared" si="5"/>
        <v>-46462</v>
      </c>
      <c r="AF36" s="183">
        <f t="shared" si="13"/>
        <v>20.208143708461421</v>
      </c>
    </row>
    <row r="37" spans="1:32" ht="29.25" customHeight="1">
      <c r="A37" s="200" t="s">
        <v>531</v>
      </c>
      <c r="B37" s="384" t="s">
        <v>656</v>
      </c>
      <c r="C37" s="469"/>
      <c r="D37" s="469"/>
      <c r="E37" s="469"/>
      <c r="F37" s="469"/>
      <c r="G37" s="469"/>
      <c r="H37" s="469"/>
      <c r="I37" s="469"/>
      <c r="J37" s="469"/>
      <c r="K37" s="469"/>
      <c r="L37" s="470"/>
      <c r="M37" s="112">
        <v>0</v>
      </c>
      <c r="N37" s="112">
        <v>0</v>
      </c>
      <c r="O37" s="179">
        <f t="shared" si="0"/>
        <v>0</v>
      </c>
      <c r="P37" s="183" t="str">
        <f t="shared" si="6"/>
        <v>-</v>
      </c>
      <c r="Q37" s="112">
        <v>0</v>
      </c>
      <c r="R37" s="112">
        <v>0</v>
      </c>
      <c r="S37" s="179">
        <f t="shared" si="1"/>
        <v>0</v>
      </c>
      <c r="T37" s="183" t="str">
        <f t="shared" si="7"/>
        <v>-</v>
      </c>
      <c r="U37" s="112">
        <v>2765</v>
      </c>
      <c r="V37" s="112">
        <v>4471</v>
      </c>
      <c r="W37" s="179">
        <f t="shared" si="14"/>
        <v>1706</v>
      </c>
      <c r="X37" s="183">
        <f t="shared" si="8"/>
        <v>161.6998191681736</v>
      </c>
      <c r="Y37" s="112">
        <v>0</v>
      </c>
      <c r="Z37" s="112">
        <v>0</v>
      </c>
      <c r="AA37" s="179">
        <f t="shared" si="3"/>
        <v>0</v>
      </c>
      <c r="AB37" s="183" t="str">
        <f t="shared" si="10"/>
        <v>-</v>
      </c>
      <c r="AC37" s="204">
        <f t="shared" si="4"/>
        <v>2765</v>
      </c>
      <c r="AD37" s="204">
        <f t="shared" si="4"/>
        <v>4471</v>
      </c>
      <c r="AE37" s="179">
        <f t="shared" si="5"/>
        <v>1706</v>
      </c>
      <c r="AF37" s="183">
        <f t="shared" si="13"/>
        <v>161.6998191681736</v>
      </c>
    </row>
    <row r="38" spans="1:32" ht="29.25" customHeight="1">
      <c r="A38" s="200" t="s">
        <v>533</v>
      </c>
      <c r="B38" s="387" t="s">
        <v>532</v>
      </c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112">
        <v>0</v>
      </c>
      <c r="N38" s="112">
        <v>0</v>
      </c>
      <c r="O38" s="179">
        <f t="shared" si="0"/>
        <v>0</v>
      </c>
      <c r="P38" s="183" t="str">
        <f t="shared" si="6"/>
        <v>-</v>
      </c>
      <c r="Q38" s="112">
        <v>0</v>
      </c>
      <c r="R38" s="112">
        <v>0</v>
      </c>
      <c r="S38" s="179">
        <f>R38-Q38</f>
        <v>0</v>
      </c>
      <c r="T38" s="183" t="str">
        <f t="shared" si="7"/>
        <v>-</v>
      </c>
      <c r="U38" s="112">
        <v>13320</v>
      </c>
      <c r="V38" s="112"/>
      <c r="W38" s="179">
        <f t="shared" si="14"/>
        <v>-13320</v>
      </c>
      <c r="X38" s="183">
        <f t="shared" si="8"/>
        <v>0</v>
      </c>
      <c r="Y38" s="112">
        <v>0</v>
      </c>
      <c r="Z38" s="112">
        <v>0</v>
      </c>
      <c r="AA38" s="179">
        <f>Z38-Y38</f>
        <v>0</v>
      </c>
      <c r="AB38" s="183" t="str">
        <f t="shared" si="10"/>
        <v>-</v>
      </c>
      <c r="AC38" s="204">
        <f t="shared" si="4"/>
        <v>13320</v>
      </c>
      <c r="AD38" s="204">
        <f t="shared" si="4"/>
        <v>0</v>
      </c>
      <c r="AE38" s="179">
        <f>AD38-AC38</f>
        <v>-13320</v>
      </c>
      <c r="AF38" s="183">
        <f t="shared" si="13"/>
        <v>0</v>
      </c>
    </row>
    <row r="39" spans="1:32" s="242" customFormat="1" ht="29.25" customHeight="1">
      <c r="A39" s="200" t="s">
        <v>534</v>
      </c>
      <c r="B39" s="384" t="s">
        <v>657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6"/>
      <c r="M39" s="244">
        <v>0</v>
      </c>
      <c r="N39" s="244">
        <v>0</v>
      </c>
      <c r="O39" s="179">
        <f t="shared" si="0"/>
        <v>0</v>
      </c>
      <c r="P39" s="183" t="str">
        <f t="shared" si="6"/>
        <v>-</v>
      </c>
      <c r="Q39" s="244">
        <v>0</v>
      </c>
      <c r="R39" s="244">
        <v>0</v>
      </c>
      <c r="S39" s="179">
        <f t="shared" ref="S39:S51" si="17">R39-Q39</f>
        <v>0</v>
      </c>
      <c r="T39" s="183" t="str">
        <f t="shared" si="7"/>
        <v>-</v>
      </c>
      <c r="U39" s="240">
        <v>2220</v>
      </c>
      <c r="V39" s="240"/>
      <c r="W39" s="179">
        <f t="shared" si="14"/>
        <v>-2220</v>
      </c>
      <c r="X39" s="183">
        <f t="shared" si="8"/>
        <v>0</v>
      </c>
      <c r="Y39" s="244">
        <v>0</v>
      </c>
      <c r="Z39" s="244">
        <v>0</v>
      </c>
      <c r="AA39" s="179">
        <f t="shared" ref="AA39:AA51" si="18">Z39-Y39</f>
        <v>0</v>
      </c>
      <c r="AB39" s="183" t="str">
        <f t="shared" si="10"/>
        <v>-</v>
      </c>
      <c r="AC39" s="204">
        <f t="shared" ref="AC39:AC40" si="19">SUM(M39,Q39,U39,Y39)</f>
        <v>2220</v>
      </c>
      <c r="AD39" s="204">
        <f t="shared" ref="AD39:AD40" si="20">SUM(N39,R39,V39,Z39)</f>
        <v>0</v>
      </c>
      <c r="AE39" s="179">
        <f t="shared" ref="AE39:AE40" si="21">AD39-AC39</f>
        <v>-2220</v>
      </c>
      <c r="AF39" s="183">
        <f t="shared" si="13"/>
        <v>0</v>
      </c>
    </row>
    <row r="40" spans="1:32" ht="29.25" customHeight="1">
      <c r="A40" s="200" t="s">
        <v>536</v>
      </c>
      <c r="B40" s="384" t="s">
        <v>658</v>
      </c>
      <c r="C40" s="385"/>
      <c r="D40" s="385"/>
      <c r="E40" s="385"/>
      <c r="F40" s="385"/>
      <c r="G40" s="385"/>
      <c r="H40" s="385"/>
      <c r="I40" s="385"/>
      <c r="J40" s="385"/>
      <c r="K40" s="385"/>
      <c r="L40" s="386"/>
      <c r="M40" s="244">
        <v>0</v>
      </c>
      <c r="N40" s="244">
        <v>0</v>
      </c>
      <c r="O40" s="179">
        <f t="shared" si="0"/>
        <v>0</v>
      </c>
      <c r="P40" s="183" t="str">
        <f t="shared" si="6"/>
        <v>-</v>
      </c>
      <c r="Q40" s="244">
        <v>0</v>
      </c>
      <c r="R40" s="244">
        <v>0</v>
      </c>
      <c r="S40" s="179">
        <f t="shared" si="17"/>
        <v>0</v>
      </c>
      <c r="T40" s="183" t="str">
        <f t="shared" si="7"/>
        <v>-</v>
      </c>
      <c r="U40" s="112">
        <v>12210</v>
      </c>
      <c r="V40" s="112"/>
      <c r="W40" s="179">
        <f t="shared" si="2"/>
        <v>-12210</v>
      </c>
      <c r="X40" s="183">
        <f t="shared" si="8"/>
        <v>0</v>
      </c>
      <c r="Y40" s="244">
        <v>0</v>
      </c>
      <c r="Z40" s="244">
        <v>0</v>
      </c>
      <c r="AA40" s="179">
        <f t="shared" si="18"/>
        <v>0</v>
      </c>
      <c r="AB40" s="183" t="str">
        <f t="shared" si="10"/>
        <v>-</v>
      </c>
      <c r="AC40" s="204">
        <f t="shared" si="19"/>
        <v>12210</v>
      </c>
      <c r="AD40" s="204">
        <f t="shared" si="20"/>
        <v>0</v>
      </c>
      <c r="AE40" s="179">
        <f t="shared" si="21"/>
        <v>-12210</v>
      </c>
      <c r="AF40" s="183">
        <f t="shared" si="13"/>
        <v>0</v>
      </c>
    </row>
    <row r="41" spans="1:32" ht="29.25" customHeight="1">
      <c r="A41" s="200" t="s">
        <v>537</v>
      </c>
      <c r="B41" s="387" t="s">
        <v>659</v>
      </c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244">
        <v>0</v>
      </c>
      <c r="N41" s="244">
        <v>0</v>
      </c>
      <c r="O41" s="179">
        <f t="shared" si="0"/>
        <v>0</v>
      </c>
      <c r="P41" s="183" t="str">
        <f t="shared" si="6"/>
        <v>-</v>
      </c>
      <c r="Q41" s="244">
        <v>0</v>
      </c>
      <c r="R41" s="244">
        <v>0</v>
      </c>
      <c r="S41" s="179">
        <f t="shared" si="17"/>
        <v>0</v>
      </c>
      <c r="T41" s="183" t="str">
        <f t="shared" si="7"/>
        <v>-</v>
      </c>
      <c r="U41" s="112">
        <v>3000</v>
      </c>
      <c r="V41" s="112">
        <v>2264</v>
      </c>
      <c r="W41" s="179">
        <f t="shared" si="2"/>
        <v>-736</v>
      </c>
      <c r="X41" s="183">
        <f t="shared" si="8"/>
        <v>75.466666666666669</v>
      </c>
      <c r="Y41" s="244">
        <v>0</v>
      </c>
      <c r="Z41" s="244">
        <v>0</v>
      </c>
      <c r="AA41" s="179">
        <f t="shared" si="18"/>
        <v>0</v>
      </c>
      <c r="AB41" s="183" t="str">
        <f t="shared" si="10"/>
        <v>-</v>
      </c>
      <c r="AC41" s="204">
        <f t="shared" si="4"/>
        <v>3000</v>
      </c>
      <c r="AD41" s="204">
        <f t="shared" si="4"/>
        <v>2264</v>
      </c>
      <c r="AE41" s="179">
        <f t="shared" si="5"/>
        <v>-736</v>
      </c>
      <c r="AF41" s="183">
        <f t="shared" si="13"/>
        <v>75.466666666666669</v>
      </c>
    </row>
    <row r="42" spans="1:32" ht="29.25" customHeight="1">
      <c r="A42" s="200" t="s">
        <v>538</v>
      </c>
      <c r="B42" s="387" t="s">
        <v>535</v>
      </c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244">
        <v>0</v>
      </c>
      <c r="N42" s="244">
        <v>0</v>
      </c>
      <c r="O42" s="179">
        <f t="shared" si="0"/>
        <v>0</v>
      </c>
      <c r="P42" s="183" t="str">
        <f t="shared" si="6"/>
        <v>-</v>
      </c>
      <c r="Q42" s="244">
        <v>0</v>
      </c>
      <c r="R42" s="244">
        <v>0</v>
      </c>
      <c r="S42" s="179">
        <f t="shared" si="17"/>
        <v>0</v>
      </c>
      <c r="T42" s="183" t="str">
        <f t="shared" si="7"/>
        <v>-</v>
      </c>
      <c r="U42" s="112">
        <v>7550</v>
      </c>
      <c r="V42" s="112"/>
      <c r="W42" s="179">
        <f t="shared" si="2"/>
        <v>-7550</v>
      </c>
      <c r="X42" s="183">
        <f t="shared" si="8"/>
        <v>0</v>
      </c>
      <c r="Y42" s="244">
        <v>0</v>
      </c>
      <c r="Z42" s="244">
        <v>0</v>
      </c>
      <c r="AA42" s="179">
        <f t="shared" si="18"/>
        <v>0</v>
      </c>
      <c r="AB42" s="183" t="str">
        <f t="shared" si="10"/>
        <v>-</v>
      </c>
      <c r="AC42" s="204">
        <f t="shared" si="4"/>
        <v>7550</v>
      </c>
      <c r="AD42" s="204">
        <f t="shared" si="4"/>
        <v>0</v>
      </c>
      <c r="AE42" s="179">
        <f t="shared" ref="AE42" si="22">AD42-AC42</f>
        <v>-7550</v>
      </c>
      <c r="AF42" s="183">
        <f t="shared" si="13"/>
        <v>0</v>
      </c>
    </row>
    <row r="43" spans="1:32" s="242" customFormat="1" ht="29.25" customHeight="1">
      <c r="A43" s="200" t="s">
        <v>540</v>
      </c>
      <c r="B43" s="388" t="s">
        <v>660</v>
      </c>
      <c r="C43" s="389"/>
      <c r="D43" s="389"/>
      <c r="E43" s="389"/>
      <c r="F43" s="389"/>
      <c r="G43" s="389"/>
      <c r="H43" s="389"/>
      <c r="I43" s="389"/>
      <c r="J43" s="389"/>
      <c r="K43" s="389"/>
      <c r="L43" s="390"/>
      <c r="M43" s="244">
        <v>0</v>
      </c>
      <c r="N43" s="244">
        <v>0</v>
      </c>
      <c r="O43" s="179">
        <f t="shared" si="0"/>
        <v>0</v>
      </c>
      <c r="P43" s="183" t="str">
        <f t="shared" si="6"/>
        <v>-</v>
      </c>
      <c r="Q43" s="244">
        <v>0</v>
      </c>
      <c r="R43" s="244">
        <v>0</v>
      </c>
      <c r="S43" s="179">
        <f t="shared" si="17"/>
        <v>0</v>
      </c>
      <c r="T43" s="183" t="str">
        <f t="shared" si="7"/>
        <v>-</v>
      </c>
      <c r="U43" s="240">
        <v>440</v>
      </c>
      <c r="V43" s="240">
        <v>158</v>
      </c>
      <c r="W43" s="179">
        <f t="shared" si="2"/>
        <v>-282</v>
      </c>
      <c r="X43" s="183">
        <f t="shared" si="8"/>
        <v>35.909090909090907</v>
      </c>
      <c r="Y43" s="244">
        <v>0</v>
      </c>
      <c r="Z43" s="244">
        <v>0</v>
      </c>
      <c r="AA43" s="179">
        <f t="shared" si="18"/>
        <v>0</v>
      </c>
      <c r="AB43" s="183" t="str">
        <f t="shared" si="10"/>
        <v>-</v>
      </c>
      <c r="AC43" s="204">
        <f t="shared" ref="AC43:AC89" si="23">SUM(M43,Q43,U43,Y43)</f>
        <v>440</v>
      </c>
      <c r="AD43" s="204">
        <f t="shared" ref="AD43:AD89" si="24">SUM(N43,R43,V43,Z43)</f>
        <v>158</v>
      </c>
      <c r="AE43" s="179">
        <f t="shared" ref="AE43:AE89" si="25">AD43-AC43</f>
        <v>-282</v>
      </c>
      <c r="AF43" s="183">
        <f t="shared" si="13"/>
        <v>35.909090909090907</v>
      </c>
    </row>
    <row r="44" spans="1:32" ht="29.25" customHeight="1">
      <c r="A44" s="200" t="s">
        <v>541</v>
      </c>
      <c r="B44" s="388" t="s">
        <v>661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90"/>
      <c r="M44" s="244">
        <v>0</v>
      </c>
      <c r="N44" s="244">
        <v>0</v>
      </c>
      <c r="O44" s="179">
        <f t="shared" si="0"/>
        <v>0</v>
      </c>
      <c r="P44" s="183" t="str">
        <f t="shared" si="6"/>
        <v>-</v>
      </c>
      <c r="Q44" s="244">
        <v>0</v>
      </c>
      <c r="R44" s="244">
        <v>0</v>
      </c>
      <c r="S44" s="179">
        <f t="shared" si="17"/>
        <v>0</v>
      </c>
      <c r="T44" s="183" t="str">
        <f t="shared" si="7"/>
        <v>-</v>
      </c>
      <c r="U44" s="112">
        <v>310</v>
      </c>
      <c r="V44" s="112">
        <v>177</v>
      </c>
      <c r="W44" s="179">
        <f>V44-U44</f>
        <v>-133</v>
      </c>
      <c r="X44" s="183">
        <f t="shared" si="8"/>
        <v>57.096774193548384</v>
      </c>
      <c r="Y44" s="244">
        <v>0</v>
      </c>
      <c r="Z44" s="244">
        <v>0</v>
      </c>
      <c r="AA44" s="179">
        <f t="shared" si="18"/>
        <v>0</v>
      </c>
      <c r="AB44" s="183" t="str">
        <f t="shared" si="10"/>
        <v>-</v>
      </c>
      <c r="AC44" s="204">
        <f t="shared" si="23"/>
        <v>310</v>
      </c>
      <c r="AD44" s="204">
        <f t="shared" si="24"/>
        <v>177</v>
      </c>
      <c r="AE44" s="179">
        <f t="shared" si="25"/>
        <v>-133</v>
      </c>
      <c r="AF44" s="183">
        <f t="shared" si="13"/>
        <v>57.096774193548384</v>
      </c>
    </row>
    <row r="45" spans="1:32" s="219" customFormat="1" ht="29.25" customHeight="1">
      <c r="A45" s="200" t="s">
        <v>565</v>
      </c>
      <c r="B45" s="388" t="s">
        <v>662</v>
      </c>
      <c r="C45" s="389"/>
      <c r="D45" s="389"/>
      <c r="E45" s="389"/>
      <c r="F45" s="389"/>
      <c r="G45" s="389"/>
      <c r="H45" s="389"/>
      <c r="I45" s="389"/>
      <c r="J45" s="389"/>
      <c r="K45" s="389"/>
      <c r="L45" s="390"/>
      <c r="M45" s="244">
        <v>0</v>
      </c>
      <c r="N45" s="244">
        <v>0</v>
      </c>
      <c r="O45" s="179">
        <f t="shared" si="0"/>
        <v>0</v>
      </c>
      <c r="P45" s="183" t="str">
        <f t="shared" si="6"/>
        <v>-</v>
      </c>
      <c r="Q45" s="244">
        <v>0</v>
      </c>
      <c r="R45" s="244">
        <v>0</v>
      </c>
      <c r="S45" s="179">
        <f t="shared" si="17"/>
        <v>0</v>
      </c>
      <c r="T45" s="183" t="str">
        <f t="shared" si="7"/>
        <v>-</v>
      </c>
      <c r="U45" s="218">
        <v>250</v>
      </c>
      <c r="V45" s="218">
        <v>197</v>
      </c>
      <c r="W45" s="179">
        <f>V45-U45</f>
        <v>-53</v>
      </c>
      <c r="X45" s="183">
        <f t="shared" si="8"/>
        <v>78.8</v>
      </c>
      <c r="Y45" s="244">
        <v>0</v>
      </c>
      <c r="Z45" s="244">
        <v>0</v>
      </c>
      <c r="AA45" s="179">
        <f t="shared" si="18"/>
        <v>0</v>
      </c>
      <c r="AB45" s="183" t="str">
        <f t="shared" si="10"/>
        <v>-</v>
      </c>
      <c r="AC45" s="204">
        <f t="shared" si="23"/>
        <v>250</v>
      </c>
      <c r="AD45" s="204">
        <f t="shared" si="24"/>
        <v>197</v>
      </c>
      <c r="AE45" s="179">
        <f t="shared" si="25"/>
        <v>-53</v>
      </c>
      <c r="AF45" s="183">
        <f t="shared" si="13"/>
        <v>78.8</v>
      </c>
    </row>
    <row r="46" spans="1:32" s="245" customFormat="1" ht="29.25" customHeight="1">
      <c r="A46" s="200" t="s">
        <v>566</v>
      </c>
      <c r="B46" s="384" t="s">
        <v>663</v>
      </c>
      <c r="C46" s="385"/>
      <c r="D46" s="385"/>
      <c r="E46" s="385"/>
      <c r="F46" s="385"/>
      <c r="G46" s="385"/>
      <c r="H46" s="385"/>
      <c r="I46" s="385"/>
      <c r="J46" s="385"/>
      <c r="K46" s="385"/>
      <c r="L46" s="386"/>
      <c r="M46" s="244">
        <v>0</v>
      </c>
      <c r="N46" s="244">
        <v>0</v>
      </c>
      <c r="O46" s="179">
        <f t="shared" si="0"/>
        <v>0</v>
      </c>
      <c r="P46" s="183" t="str">
        <f t="shared" si="6"/>
        <v>-</v>
      </c>
      <c r="Q46" s="244">
        <v>0</v>
      </c>
      <c r="R46" s="244">
        <v>0</v>
      </c>
      <c r="S46" s="179">
        <f t="shared" si="17"/>
        <v>0</v>
      </c>
      <c r="T46" s="183" t="str">
        <f t="shared" si="7"/>
        <v>-</v>
      </c>
      <c r="U46" s="244">
        <v>2660</v>
      </c>
      <c r="V46" s="244">
        <v>951</v>
      </c>
      <c r="W46" s="179">
        <f>V46-U46</f>
        <v>-1709</v>
      </c>
      <c r="X46" s="183">
        <f t="shared" si="8"/>
        <v>35.751879699248121</v>
      </c>
      <c r="Y46" s="244">
        <v>0</v>
      </c>
      <c r="Z46" s="244">
        <v>0</v>
      </c>
      <c r="AA46" s="179">
        <f t="shared" si="18"/>
        <v>0</v>
      </c>
      <c r="AB46" s="183" t="str">
        <f t="shared" si="10"/>
        <v>-</v>
      </c>
      <c r="AC46" s="204">
        <f>SUM(M46,Q46,U46,Y46)</f>
        <v>2660</v>
      </c>
      <c r="AD46" s="204">
        <f t="shared" si="24"/>
        <v>951</v>
      </c>
      <c r="AE46" s="179">
        <f t="shared" si="25"/>
        <v>-1709</v>
      </c>
      <c r="AF46" s="183">
        <f t="shared" si="13"/>
        <v>35.751879699248121</v>
      </c>
    </row>
    <row r="47" spans="1:32" s="225" customFormat="1" ht="29.25" customHeight="1">
      <c r="A47" s="200" t="s">
        <v>567</v>
      </c>
      <c r="B47" s="384" t="s">
        <v>664</v>
      </c>
      <c r="C47" s="385"/>
      <c r="D47" s="385"/>
      <c r="E47" s="385"/>
      <c r="F47" s="385"/>
      <c r="G47" s="385"/>
      <c r="H47" s="385"/>
      <c r="I47" s="385"/>
      <c r="J47" s="385"/>
      <c r="K47" s="385"/>
      <c r="L47" s="386"/>
      <c r="M47" s="244">
        <v>0</v>
      </c>
      <c r="N47" s="244">
        <v>0</v>
      </c>
      <c r="O47" s="179">
        <f t="shared" si="0"/>
        <v>0</v>
      </c>
      <c r="P47" s="183" t="str">
        <f t="shared" si="6"/>
        <v>-</v>
      </c>
      <c r="Q47" s="244">
        <v>0</v>
      </c>
      <c r="R47" s="244">
        <v>0</v>
      </c>
      <c r="S47" s="179">
        <f t="shared" si="17"/>
        <v>0</v>
      </c>
      <c r="T47" s="183" t="str">
        <f t="shared" si="7"/>
        <v>-</v>
      </c>
      <c r="U47" s="224">
        <v>1660</v>
      </c>
      <c r="V47" s="224"/>
      <c r="W47" s="179">
        <f>V47-U47</f>
        <v>-1660</v>
      </c>
      <c r="X47" s="183">
        <f t="shared" si="8"/>
        <v>0</v>
      </c>
      <c r="Y47" s="244">
        <v>0</v>
      </c>
      <c r="Z47" s="244">
        <v>0</v>
      </c>
      <c r="AA47" s="179">
        <f t="shared" si="18"/>
        <v>0</v>
      </c>
      <c r="AB47" s="183" t="str">
        <f t="shared" si="10"/>
        <v>-</v>
      </c>
      <c r="AC47" s="204">
        <f t="shared" si="23"/>
        <v>1660</v>
      </c>
      <c r="AD47" s="204">
        <f t="shared" si="24"/>
        <v>0</v>
      </c>
      <c r="AE47" s="179">
        <f t="shared" si="25"/>
        <v>-1660</v>
      </c>
      <c r="AF47" s="183">
        <f t="shared" si="13"/>
        <v>0</v>
      </c>
    </row>
    <row r="48" spans="1:32" ht="29.25" customHeight="1">
      <c r="A48" s="200" t="s">
        <v>604</v>
      </c>
      <c r="B48" s="384" t="s">
        <v>665</v>
      </c>
      <c r="C48" s="385"/>
      <c r="D48" s="385"/>
      <c r="E48" s="385"/>
      <c r="F48" s="385"/>
      <c r="G48" s="385"/>
      <c r="H48" s="385"/>
      <c r="I48" s="385"/>
      <c r="J48" s="385"/>
      <c r="K48" s="385"/>
      <c r="L48" s="386"/>
      <c r="M48" s="244">
        <v>0</v>
      </c>
      <c r="N48" s="244">
        <v>0</v>
      </c>
      <c r="O48" s="179">
        <f t="shared" si="0"/>
        <v>0</v>
      </c>
      <c r="P48" s="183" t="str">
        <f t="shared" si="6"/>
        <v>-</v>
      </c>
      <c r="Q48" s="244">
        <v>0</v>
      </c>
      <c r="R48" s="244">
        <v>0</v>
      </c>
      <c r="S48" s="179">
        <f t="shared" si="17"/>
        <v>0</v>
      </c>
      <c r="T48" s="183" t="str">
        <f t="shared" si="7"/>
        <v>-</v>
      </c>
      <c r="U48" s="112">
        <v>1880</v>
      </c>
      <c r="V48" s="112">
        <v>1854</v>
      </c>
      <c r="W48" s="179">
        <f t="shared" si="2"/>
        <v>-26</v>
      </c>
      <c r="X48" s="183">
        <f t="shared" si="8"/>
        <v>98.617021276595736</v>
      </c>
      <c r="Y48" s="244">
        <v>0</v>
      </c>
      <c r="Z48" s="244">
        <v>0</v>
      </c>
      <c r="AA48" s="179">
        <f t="shared" si="18"/>
        <v>0</v>
      </c>
      <c r="AB48" s="183" t="str">
        <f t="shared" si="10"/>
        <v>-</v>
      </c>
      <c r="AC48" s="204">
        <f t="shared" si="23"/>
        <v>1880</v>
      </c>
      <c r="AD48" s="204">
        <f t="shared" si="24"/>
        <v>1854</v>
      </c>
      <c r="AE48" s="179">
        <f t="shared" si="25"/>
        <v>-26</v>
      </c>
      <c r="AF48" s="183">
        <f t="shared" si="13"/>
        <v>98.617021276595736</v>
      </c>
    </row>
    <row r="49" spans="1:32" ht="29.25" customHeight="1">
      <c r="A49" s="200" t="s">
        <v>605</v>
      </c>
      <c r="B49" s="384" t="s">
        <v>666</v>
      </c>
      <c r="C49" s="385"/>
      <c r="D49" s="385"/>
      <c r="E49" s="385"/>
      <c r="F49" s="385"/>
      <c r="G49" s="385"/>
      <c r="H49" s="385"/>
      <c r="I49" s="385"/>
      <c r="J49" s="385"/>
      <c r="K49" s="385"/>
      <c r="L49" s="386"/>
      <c r="M49" s="244">
        <v>0</v>
      </c>
      <c r="N49" s="244">
        <v>0</v>
      </c>
      <c r="O49" s="179">
        <f t="shared" si="0"/>
        <v>0</v>
      </c>
      <c r="P49" s="183" t="str">
        <f t="shared" si="6"/>
        <v>-</v>
      </c>
      <c r="Q49" s="244">
        <v>0</v>
      </c>
      <c r="R49" s="244">
        <v>0</v>
      </c>
      <c r="S49" s="179">
        <f t="shared" si="17"/>
        <v>0</v>
      </c>
      <c r="T49" s="183" t="str">
        <f t="shared" si="7"/>
        <v>-</v>
      </c>
      <c r="U49" s="112">
        <v>5550</v>
      </c>
      <c r="V49" s="112"/>
      <c r="W49" s="179">
        <f t="shared" ref="W49:W59" si="26">V49-U49</f>
        <v>-5550</v>
      </c>
      <c r="X49" s="183">
        <f t="shared" si="8"/>
        <v>0</v>
      </c>
      <c r="Y49" s="244">
        <v>0</v>
      </c>
      <c r="Z49" s="244">
        <v>0</v>
      </c>
      <c r="AA49" s="179">
        <f t="shared" si="18"/>
        <v>0</v>
      </c>
      <c r="AB49" s="183" t="str">
        <f t="shared" si="10"/>
        <v>-</v>
      </c>
      <c r="AC49" s="204">
        <f t="shared" si="23"/>
        <v>5550</v>
      </c>
      <c r="AD49" s="204">
        <f t="shared" si="24"/>
        <v>0</v>
      </c>
      <c r="AE49" s="179">
        <f t="shared" si="25"/>
        <v>-5550</v>
      </c>
      <c r="AF49" s="183">
        <f t="shared" si="13"/>
        <v>0</v>
      </c>
    </row>
    <row r="50" spans="1:32" s="225" customFormat="1" ht="29.25" customHeight="1">
      <c r="A50" s="200" t="s">
        <v>606</v>
      </c>
      <c r="B50" s="384" t="s">
        <v>667</v>
      </c>
      <c r="C50" s="385"/>
      <c r="D50" s="385"/>
      <c r="E50" s="385"/>
      <c r="F50" s="385"/>
      <c r="G50" s="385"/>
      <c r="H50" s="385"/>
      <c r="I50" s="385"/>
      <c r="J50" s="385"/>
      <c r="K50" s="385"/>
      <c r="L50" s="386"/>
      <c r="M50" s="244">
        <v>0</v>
      </c>
      <c r="N50" s="244">
        <v>0</v>
      </c>
      <c r="O50" s="179">
        <f t="shared" si="0"/>
        <v>0</v>
      </c>
      <c r="P50" s="183" t="str">
        <f t="shared" si="6"/>
        <v>-</v>
      </c>
      <c r="Q50" s="244">
        <v>0</v>
      </c>
      <c r="R50" s="244">
        <v>0</v>
      </c>
      <c r="S50" s="179">
        <f t="shared" si="17"/>
        <v>0</v>
      </c>
      <c r="T50" s="183" t="str">
        <f t="shared" si="7"/>
        <v>-</v>
      </c>
      <c r="U50" s="224">
        <v>170</v>
      </c>
      <c r="V50" s="224"/>
      <c r="W50" s="179">
        <f t="shared" si="26"/>
        <v>-170</v>
      </c>
      <c r="X50" s="183">
        <f t="shared" si="8"/>
        <v>0</v>
      </c>
      <c r="Y50" s="244">
        <v>0</v>
      </c>
      <c r="Z50" s="244">
        <v>0</v>
      </c>
      <c r="AA50" s="179">
        <f t="shared" si="18"/>
        <v>0</v>
      </c>
      <c r="AB50" s="183" t="str">
        <f t="shared" si="10"/>
        <v>-</v>
      </c>
      <c r="AC50" s="204">
        <f t="shared" si="23"/>
        <v>170</v>
      </c>
      <c r="AD50" s="204">
        <f t="shared" si="24"/>
        <v>0</v>
      </c>
      <c r="AE50" s="179">
        <f t="shared" si="25"/>
        <v>-170</v>
      </c>
      <c r="AF50" s="183">
        <f t="shared" si="13"/>
        <v>0</v>
      </c>
    </row>
    <row r="51" spans="1:32" s="245" customFormat="1" ht="29.25" customHeight="1">
      <c r="A51" s="200" t="s">
        <v>607</v>
      </c>
      <c r="B51" s="384" t="s">
        <v>668</v>
      </c>
      <c r="C51" s="385"/>
      <c r="D51" s="385"/>
      <c r="E51" s="385"/>
      <c r="F51" s="385"/>
      <c r="G51" s="385"/>
      <c r="H51" s="385"/>
      <c r="I51" s="385"/>
      <c r="J51" s="385"/>
      <c r="K51" s="385"/>
      <c r="L51" s="386"/>
      <c r="M51" s="244">
        <v>0</v>
      </c>
      <c r="N51" s="244">
        <v>0</v>
      </c>
      <c r="O51" s="179">
        <f t="shared" si="0"/>
        <v>0</v>
      </c>
      <c r="P51" s="183" t="str">
        <f t="shared" si="6"/>
        <v>-</v>
      </c>
      <c r="Q51" s="244">
        <v>0</v>
      </c>
      <c r="R51" s="244">
        <v>0</v>
      </c>
      <c r="S51" s="179">
        <f t="shared" si="17"/>
        <v>0</v>
      </c>
      <c r="T51" s="183" t="str">
        <f t="shared" si="7"/>
        <v>-</v>
      </c>
      <c r="U51" s="244">
        <v>670</v>
      </c>
      <c r="V51" s="244"/>
      <c r="W51" s="179">
        <f t="shared" si="26"/>
        <v>-670</v>
      </c>
      <c r="X51" s="183">
        <f t="shared" si="8"/>
        <v>0</v>
      </c>
      <c r="Y51" s="244">
        <v>0</v>
      </c>
      <c r="Z51" s="244">
        <v>0</v>
      </c>
      <c r="AA51" s="179">
        <f t="shared" si="18"/>
        <v>0</v>
      </c>
      <c r="AB51" s="183" t="str">
        <f t="shared" si="10"/>
        <v>-</v>
      </c>
      <c r="AC51" s="204">
        <f t="shared" si="23"/>
        <v>670</v>
      </c>
      <c r="AD51" s="204">
        <f t="shared" si="24"/>
        <v>0</v>
      </c>
      <c r="AE51" s="179">
        <f t="shared" si="25"/>
        <v>-670</v>
      </c>
      <c r="AF51" s="183">
        <f t="shared" si="13"/>
        <v>0</v>
      </c>
    </row>
    <row r="52" spans="1:32" s="269" customFormat="1" ht="29.25" customHeight="1">
      <c r="A52" s="200" t="s">
        <v>672</v>
      </c>
      <c r="B52" s="384" t="s">
        <v>669</v>
      </c>
      <c r="C52" s="385"/>
      <c r="D52" s="385"/>
      <c r="E52" s="385"/>
      <c r="F52" s="385"/>
      <c r="G52" s="385"/>
      <c r="H52" s="385"/>
      <c r="I52" s="385"/>
      <c r="J52" s="385"/>
      <c r="K52" s="385"/>
      <c r="L52" s="386"/>
      <c r="M52" s="268">
        <v>0</v>
      </c>
      <c r="N52" s="268">
        <v>0</v>
      </c>
      <c r="O52" s="179">
        <f t="shared" si="0"/>
        <v>0</v>
      </c>
      <c r="P52" s="183" t="str">
        <f t="shared" si="6"/>
        <v>-</v>
      </c>
      <c r="Q52" s="268">
        <v>0</v>
      </c>
      <c r="R52" s="268">
        <v>0</v>
      </c>
      <c r="S52" s="179">
        <f t="shared" ref="S52:S55" si="27">R52-Q52</f>
        <v>0</v>
      </c>
      <c r="T52" s="183" t="str">
        <f t="shared" si="7"/>
        <v>-</v>
      </c>
      <c r="U52" s="268">
        <v>80</v>
      </c>
      <c r="V52" s="268">
        <v>101</v>
      </c>
      <c r="W52" s="179">
        <f t="shared" ref="W52:W56" si="28">V52-U52</f>
        <v>21</v>
      </c>
      <c r="X52" s="183">
        <f t="shared" si="8"/>
        <v>126.25</v>
      </c>
      <c r="Y52" s="268">
        <v>0</v>
      </c>
      <c r="Z52" s="268">
        <v>0</v>
      </c>
      <c r="AA52" s="179">
        <f t="shared" ref="AA52:AA60" si="29">Z52-Y52</f>
        <v>0</v>
      </c>
      <c r="AB52" s="183" t="str">
        <f t="shared" si="10"/>
        <v>-</v>
      </c>
      <c r="AC52" s="204">
        <f t="shared" ref="AC52:AC55" si="30">SUM(M52,Q52,U52,Y52)</f>
        <v>80</v>
      </c>
      <c r="AD52" s="204">
        <f t="shared" ref="AD52:AD55" si="31">SUM(N52,R52,V52,Z52)</f>
        <v>101</v>
      </c>
      <c r="AE52" s="179">
        <f t="shared" ref="AE52:AE55" si="32">AD52-AC52</f>
        <v>21</v>
      </c>
      <c r="AF52" s="183">
        <f t="shared" si="13"/>
        <v>126.25</v>
      </c>
    </row>
    <row r="53" spans="1:32" s="269" customFormat="1" ht="29.25" customHeight="1">
      <c r="A53" s="200" t="s">
        <v>673</v>
      </c>
      <c r="B53" s="384" t="s">
        <v>670</v>
      </c>
      <c r="C53" s="385"/>
      <c r="D53" s="385"/>
      <c r="E53" s="385"/>
      <c r="F53" s="385"/>
      <c r="G53" s="385"/>
      <c r="H53" s="385"/>
      <c r="I53" s="385"/>
      <c r="J53" s="385"/>
      <c r="K53" s="385"/>
      <c r="L53" s="386"/>
      <c r="M53" s="268">
        <v>0</v>
      </c>
      <c r="N53" s="268">
        <v>0</v>
      </c>
      <c r="O53" s="179">
        <f t="shared" si="0"/>
        <v>0</v>
      </c>
      <c r="P53" s="183" t="str">
        <f t="shared" si="6"/>
        <v>-</v>
      </c>
      <c r="Q53" s="268">
        <v>0</v>
      </c>
      <c r="R53" s="268">
        <v>0</v>
      </c>
      <c r="S53" s="179">
        <f t="shared" si="27"/>
        <v>0</v>
      </c>
      <c r="T53" s="183" t="str">
        <f t="shared" si="7"/>
        <v>-</v>
      </c>
      <c r="U53" s="268">
        <v>75</v>
      </c>
      <c r="V53" s="268">
        <v>80</v>
      </c>
      <c r="W53" s="179">
        <f t="shared" si="28"/>
        <v>5</v>
      </c>
      <c r="X53" s="183">
        <f t="shared" si="8"/>
        <v>106.66666666666667</v>
      </c>
      <c r="Y53" s="268">
        <v>0</v>
      </c>
      <c r="Z53" s="268">
        <v>0</v>
      </c>
      <c r="AA53" s="179">
        <f t="shared" si="29"/>
        <v>0</v>
      </c>
      <c r="AB53" s="183" t="str">
        <f t="shared" si="10"/>
        <v>-</v>
      </c>
      <c r="AC53" s="204">
        <f t="shared" si="30"/>
        <v>75</v>
      </c>
      <c r="AD53" s="204">
        <f t="shared" si="31"/>
        <v>80</v>
      </c>
      <c r="AE53" s="179">
        <f t="shared" si="32"/>
        <v>5</v>
      </c>
      <c r="AF53" s="183">
        <f t="shared" si="13"/>
        <v>106.66666666666667</v>
      </c>
    </row>
    <row r="54" spans="1:32" s="269" customFormat="1" ht="29.25" customHeight="1">
      <c r="A54" s="200" t="s">
        <v>674</v>
      </c>
      <c r="B54" s="384" t="s">
        <v>539</v>
      </c>
      <c r="C54" s="385"/>
      <c r="D54" s="385"/>
      <c r="E54" s="385"/>
      <c r="F54" s="385"/>
      <c r="G54" s="385"/>
      <c r="H54" s="385"/>
      <c r="I54" s="385"/>
      <c r="J54" s="385"/>
      <c r="K54" s="385"/>
      <c r="L54" s="386"/>
      <c r="M54" s="268">
        <v>0</v>
      </c>
      <c r="N54" s="268">
        <v>0</v>
      </c>
      <c r="O54" s="179">
        <f t="shared" si="0"/>
        <v>0</v>
      </c>
      <c r="P54" s="183" t="str">
        <f t="shared" si="6"/>
        <v>-</v>
      </c>
      <c r="Q54" s="268">
        <v>0</v>
      </c>
      <c r="R54" s="268">
        <v>0</v>
      </c>
      <c r="S54" s="179">
        <f t="shared" si="27"/>
        <v>0</v>
      </c>
      <c r="T54" s="183" t="str">
        <f t="shared" si="7"/>
        <v>-</v>
      </c>
      <c r="U54" s="268">
        <v>2240</v>
      </c>
      <c r="V54" s="268">
        <v>631</v>
      </c>
      <c r="W54" s="179">
        <f t="shared" si="28"/>
        <v>-1609</v>
      </c>
      <c r="X54" s="183">
        <f t="shared" si="8"/>
        <v>28.169642857142858</v>
      </c>
      <c r="Y54" s="268">
        <v>0</v>
      </c>
      <c r="Z54" s="268">
        <v>0</v>
      </c>
      <c r="AA54" s="179">
        <f t="shared" si="29"/>
        <v>0</v>
      </c>
      <c r="AB54" s="183" t="str">
        <f t="shared" si="10"/>
        <v>-</v>
      </c>
      <c r="AC54" s="204">
        <f t="shared" si="30"/>
        <v>2240</v>
      </c>
      <c r="AD54" s="204">
        <f t="shared" si="31"/>
        <v>631</v>
      </c>
      <c r="AE54" s="179">
        <f t="shared" si="32"/>
        <v>-1609</v>
      </c>
      <c r="AF54" s="183">
        <f t="shared" si="13"/>
        <v>28.169642857142858</v>
      </c>
    </row>
    <row r="55" spans="1:32" s="269" customFormat="1" ht="29.25" customHeight="1">
      <c r="A55" s="200" t="s">
        <v>675</v>
      </c>
      <c r="B55" s="384" t="s">
        <v>671</v>
      </c>
      <c r="C55" s="385"/>
      <c r="D55" s="385"/>
      <c r="E55" s="385"/>
      <c r="F55" s="385"/>
      <c r="G55" s="385"/>
      <c r="H55" s="385"/>
      <c r="I55" s="385"/>
      <c r="J55" s="385"/>
      <c r="K55" s="385"/>
      <c r="L55" s="386"/>
      <c r="M55" s="268">
        <v>0</v>
      </c>
      <c r="N55" s="268">
        <v>0</v>
      </c>
      <c r="O55" s="179">
        <f t="shared" si="0"/>
        <v>0</v>
      </c>
      <c r="P55" s="183" t="str">
        <f t="shared" si="6"/>
        <v>-</v>
      </c>
      <c r="Q55" s="268">
        <v>0</v>
      </c>
      <c r="R55" s="268">
        <v>0</v>
      </c>
      <c r="S55" s="179">
        <f t="shared" si="27"/>
        <v>0</v>
      </c>
      <c r="T55" s="183" t="str">
        <f t="shared" si="7"/>
        <v>-</v>
      </c>
      <c r="U55" s="268">
        <v>1179</v>
      </c>
      <c r="V55" s="268">
        <v>673</v>
      </c>
      <c r="W55" s="179">
        <f t="shared" si="28"/>
        <v>-506</v>
      </c>
      <c r="X55" s="183">
        <f t="shared" si="8"/>
        <v>57.082273112807471</v>
      </c>
      <c r="Y55" s="268">
        <v>0</v>
      </c>
      <c r="Z55" s="268">
        <v>0</v>
      </c>
      <c r="AA55" s="179">
        <f t="shared" si="29"/>
        <v>0</v>
      </c>
      <c r="AB55" s="183" t="str">
        <f t="shared" si="10"/>
        <v>-</v>
      </c>
      <c r="AC55" s="204">
        <f t="shared" si="30"/>
        <v>1179</v>
      </c>
      <c r="AD55" s="204">
        <f t="shared" si="31"/>
        <v>673</v>
      </c>
      <c r="AE55" s="179">
        <f t="shared" si="32"/>
        <v>-506</v>
      </c>
      <c r="AF55" s="183">
        <f t="shared" si="13"/>
        <v>57.082273112807471</v>
      </c>
    </row>
    <row r="56" spans="1:32" s="272" customFormat="1" ht="29.25" customHeight="1">
      <c r="A56" s="200" t="s">
        <v>731</v>
      </c>
      <c r="B56" s="384" t="s">
        <v>730</v>
      </c>
      <c r="C56" s="385"/>
      <c r="D56" s="385"/>
      <c r="E56" s="385"/>
      <c r="F56" s="385"/>
      <c r="G56" s="385"/>
      <c r="H56" s="385"/>
      <c r="I56" s="385"/>
      <c r="J56" s="385"/>
      <c r="K56" s="385"/>
      <c r="L56" s="386"/>
      <c r="M56" s="271">
        <v>0</v>
      </c>
      <c r="N56" s="271">
        <v>0</v>
      </c>
      <c r="O56" s="179">
        <f t="shared" si="0"/>
        <v>0</v>
      </c>
      <c r="P56" s="183" t="str">
        <f t="shared" si="6"/>
        <v>-</v>
      </c>
      <c r="Q56" s="271">
        <v>0</v>
      </c>
      <c r="R56" s="271">
        <v>0</v>
      </c>
      <c r="S56" s="179">
        <f t="shared" ref="S56" si="33">R56-Q56</f>
        <v>0</v>
      </c>
      <c r="T56" s="183" t="str">
        <f t="shared" si="7"/>
        <v>-</v>
      </c>
      <c r="U56" s="271">
        <v>0</v>
      </c>
      <c r="V56" s="271">
        <v>210</v>
      </c>
      <c r="W56" s="179">
        <f t="shared" si="28"/>
        <v>210</v>
      </c>
      <c r="X56" s="183" t="str">
        <f t="shared" si="8"/>
        <v>-</v>
      </c>
      <c r="Y56" s="271">
        <v>0</v>
      </c>
      <c r="Z56" s="271">
        <v>0</v>
      </c>
      <c r="AA56" s="179">
        <f t="shared" ref="AA56" si="34">Z56-Y56</f>
        <v>0</v>
      </c>
      <c r="AB56" s="183" t="str">
        <f t="shared" si="10"/>
        <v>-</v>
      </c>
      <c r="AC56" s="204">
        <f t="shared" ref="AC56" si="35">SUM(M56,Q56,U56,Y56)</f>
        <v>0</v>
      </c>
      <c r="AD56" s="204">
        <f t="shared" ref="AD56" si="36">SUM(N56,R56,V56,Z56)</f>
        <v>210</v>
      </c>
      <c r="AE56" s="179">
        <f t="shared" ref="AE56" si="37">AD56-AC56</f>
        <v>210</v>
      </c>
      <c r="AF56" s="183" t="str">
        <f t="shared" si="13"/>
        <v>-</v>
      </c>
    </row>
    <row r="57" spans="1:32" ht="29.25" customHeight="1">
      <c r="A57" s="201" t="s">
        <v>542</v>
      </c>
      <c r="B57" s="474" t="s">
        <v>543</v>
      </c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264">
        <v>0</v>
      </c>
      <c r="N57" s="264">
        <v>0</v>
      </c>
      <c r="O57" s="179">
        <f t="shared" si="0"/>
        <v>0</v>
      </c>
      <c r="P57" s="183" t="str">
        <f t="shared" si="6"/>
        <v>-</v>
      </c>
      <c r="Q57" s="264">
        <v>0</v>
      </c>
      <c r="R57" s="264">
        <v>0</v>
      </c>
      <c r="S57" s="179">
        <f t="shared" si="1"/>
        <v>0</v>
      </c>
      <c r="T57" s="183" t="str">
        <f t="shared" si="7"/>
        <v>-</v>
      </c>
      <c r="U57" s="199">
        <v>220</v>
      </c>
      <c r="V57" s="199">
        <v>902</v>
      </c>
      <c r="W57" s="179">
        <f t="shared" si="26"/>
        <v>682</v>
      </c>
      <c r="X57" s="183">
        <f t="shared" si="8"/>
        <v>409.99999999999994</v>
      </c>
      <c r="Y57" s="199">
        <v>0</v>
      </c>
      <c r="Z57" s="199">
        <v>0</v>
      </c>
      <c r="AA57" s="179">
        <f t="shared" si="29"/>
        <v>0</v>
      </c>
      <c r="AB57" s="183" t="str">
        <f t="shared" si="10"/>
        <v>-</v>
      </c>
      <c r="AC57" s="203">
        <f>SUM(M57,Q57,U57,Y57)</f>
        <v>220</v>
      </c>
      <c r="AD57" s="203">
        <f t="shared" si="24"/>
        <v>902</v>
      </c>
      <c r="AE57" s="179">
        <f t="shared" si="25"/>
        <v>682</v>
      </c>
      <c r="AF57" s="183">
        <f t="shared" si="13"/>
        <v>409.99999999999994</v>
      </c>
    </row>
    <row r="58" spans="1:32" ht="29.25" customHeight="1">
      <c r="A58" s="201" t="s">
        <v>544</v>
      </c>
      <c r="B58" s="474" t="s">
        <v>676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264">
        <v>0</v>
      </c>
      <c r="N58" s="264">
        <v>0</v>
      </c>
      <c r="O58" s="179">
        <f t="shared" si="0"/>
        <v>0</v>
      </c>
      <c r="P58" s="183" t="str">
        <f t="shared" si="6"/>
        <v>-</v>
      </c>
      <c r="Q58" s="264">
        <v>0</v>
      </c>
      <c r="R58" s="264">
        <v>0</v>
      </c>
      <c r="S58" s="179">
        <f t="shared" si="1"/>
        <v>0</v>
      </c>
      <c r="T58" s="183" t="str">
        <f t="shared" si="7"/>
        <v>-</v>
      </c>
      <c r="U58" s="199">
        <f>U59+U60+U74</f>
        <v>9430</v>
      </c>
      <c r="V58" s="199">
        <f>V59+V60+V74</f>
        <v>1761</v>
      </c>
      <c r="W58" s="179">
        <f t="shared" si="26"/>
        <v>-7669</v>
      </c>
      <c r="X58" s="183">
        <f t="shared" si="8"/>
        <v>18.674443266171792</v>
      </c>
      <c r="Y58" s="204">
        <f>Y59+Y60+Y74</f>
        <v>0</v>
      </c>
      <c r="Z58" s="204">
        <f>Z59+Z60+Z74</f>
        <v>0</v>
      </c>
      <c r="AA58" s="179">
        <f t="shared" si="29"/>
        <v>0</v>
      </c>
      <c r="AB58" s="183" t="str">
        <f t="shared" si="10"/>
        <v>-</v>
      </c>
      <c r="AC58" s="203">
        <f t="shared" si="23"/>
        <v>9430</v>
      </c>
      <c r="AD58" s="203">
        <f t="shared" si="24"/>
        <v>1761</v>
      </c>
      <c r="AE58" s="179">
        <f t="shared" si="25"/>
        <v>-7669</v>
      </c>
      <c r="AF58" s="183">
        <f t="shared" si="13"/>
        <v>18.674443266171792</v>
      </c>
    </row>
    <row r="59" spans="1:32" ht="29.25" customHeight="1">
      <c r="A59" s="200" t="s">
        <v>545</v>
      </c>
      <c r="B59" s="387" t="s">
        <v>693</v>
      </c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112">
        <v>0</v>
      </c>
      <c r="N59" s="112">
        <v>0</v>
      </c>
      <c r="O59" s="179">
        <f t="shared" si="0"/>
        <v>0</v>
      </c>
      <c r="P59" s="183" t="str">
        <f t="shared" si="6"/>
        <v>-</v>
      </c>
      <c r="Q59" s="112">
        <v>0</v>
      </c>
      <c r="R59" s="112">
        <v>0</v>
      </c>
      <c r="S59" s="179">
        <f t="shared" si="1"/>
        <v>0</v>
      </c>
      <c r="T59" s="183" t="str">
        <f t="shared" si="7"/>
        <v>-</v>
      </c>
      <c r="U59" s="112">
        <v>1150</v>
      </c>
      <c r="V59" s="112">
        <v>0</v>
      </c>
      <c r="W59" s="179">
        <f t="shared" si="26"/>
        <v>-1150</v>
      </c>
      <c r="X59" s="183">
        <f t="shared" si="8"/>
        <v>0</v>
      </c>
      <c r="Y59" s="112">
        <v>0</v>
      </c>
      <c r="Z59" s="112">
        <v>0</v>
      </c>
      <c r="AA59" s="179">
        <f t="shared" si="29"/>
        <v>0</v>
      </c>
      <c r="AB59" s="183" t="str">
        <f t="shared" si="10"/>
        <v>-</v>
      </c>
      <c r="AC59" s="204">
        <f t="shared" si="23"/>
        <v>1150</v>
      </c>
      <c r="AD59" s="204">
        <f t="shared" si="24"/>
        <v>0</v>
      </c>
      <c r="AE59" s="179">
        <f t="shared" si="25"/>
        <v>-1150</v>
      </c>
      <c r="AF59" s="183">
        <f t="shared" si="13"/>
        <v>0</v>
      </c>
    </row>
    <row r="60" spans="1:32" ht="29.25" customHeight="1">
      <c r="A60" s="200" t="s">
        <v>546</v>
      </c>
      <c r="B60" s="387" t="s">
        <v>694</v>
      </c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112">
        <v>0</v>
      </c>
      <c r="N60" s="112">
        <v>0</v>
      </c>
      <c r="O60" s="179">
        <f t="shared" si="0"/>
        <v>0</v>
      </c>
      <c r="P60" s="183" t="str">
        <f t="shared" si="6"/>
        <v>-</v>
      </c>
      <c r="Q60" s="112">
        <v>0</v>
      </c>
      <c r="R60" s="112">
        <v>0</v>
      </c>
      <c r="S60" s="179">
        <f t="shared" si="1"/>
        <v>0</v>
      </c>
      <c r="T60" s="183" t="str">
        <f t="shared" si="7"/>
        <v>-</v>
      </c>
      <c r="U60" s="112">
        <f>SUM(U61:U73)</f>
        <v>3880</v>
      </c>
      <c r="V60" s="268">
        <f>SUM(V61:V73)</f>
        <v>1761</v>
      </c>
      <c r="W60" s="179">
        <f t="shared" si="2"/>
        <v>-2119</v>
      </c>
      <c r="X60" s="183">
        <f t="shared" si="8"/>
        <v>45.386597938144327</v>
      </c>
      <c r="Y60" s="112">
        <f>SUM(Y61:Y73)</f>
        <v>0</v>
      </c>
      <c r="Z60" s="112">
        <f>SUM(Z61:Z73)</f>
        <v>0</v>
      </c>
      <c r="AA60" s="179">
        <f t="shared" si="29"/>
        <v>0</v>
      </c>
      <c r="AB60" s="183" t="str">
        <f t="shared" si="10"/>
        <v>-</v>
      </c>
      <c r="AC60" s="204">
        <f t="shared" si="23"/>
        <v>3880</v>
      </c>
      <c r="AD60" s="204">
        <f t="shared" si="24"/>
        <v>1761</v>
      </c>
      <c r="AE60" s="179">
        <f t="shared" si="25"/>
        <v>-2119</v>
      </c>
      <c r="AF60" s="183">
        <f t="shared" si="13"/>
        <v>45.386597938144327</v>
      </c>
    </row>
    <row r="61" spans="1:32" s="269" customFormat="1" ht="29.25" customHeight="1">
      <c r="A61" s="200" t="s">
        <v>706</v>
      </c>
      <c r="B61" s="388" t="s">
        <v>695</v>
      </c>
      <c r="C61" s="389"/>
      <c r="D61" s="389"/>
      <c r="E61" s="389"/>
      <c r="F61" s="389"/>
      <c r="G61" s="389"/>
      <c r="H61" s="389"/>
      <c r="I61" s="389"/>
      <c r="J61" s="389"/>
      <c r="K61" s="389"/>
      <c r="L61" s="390"/>
      <c r="M61" s="268">
        <v>0</v>
      </c>
      <c r="N61" s="268">
        <v>0</v>
      </c>
      <c r="O61" s="179">
        <f t="shared" si="0"/>
        <v>0</v>
      </c>
      <c r="P61" s="183" t="str">
        <f t="shared" si="6"/>
        <v>-</v>
      </c>
      <c r="Q61" s="268">
        <v>0</v>
      </c>
      <c r="R61" s="268">
        <v>0</v>
      </c>
      <c r="S61" s="179">
        <f t="shared" ref="S61:S74" si="38">R61-Q61</f>
        <v>0</v>
      </c>
      <c r="T61" s="183" t="str">
        <f t="shared" si="7"/>
        <v>-</v>
      </c>
      <c r="U61" s="268">
        <v>1330</v>
      </c>
      <c r="V61" s="268">
        <v>0</v>
      </c>
      <c r="W61" s="179">
        <f t="shared" ref="W61:W74" si="39">V61-U61</f>
        <v>-1330</v>
      </c>
      <c r="X61" s="183">
        <f t="shared" si="8"/>
        <v>0</v>
      </c>
      <c r="Y61" s="268">
        <v>0</v>
      </c>
      <c r="Z61" s="268">
        <v>0</v>
      </c>
      <c r="AA61" s="179">
        <f t="shared" ref="AA61:AA74" si="40">Z61-Y61</f>
        <v>0</v>
      </c>
      <c r="AB61" s="183" t="str">
        <f t="shared" si="10"/>
        <v>-</v>
      </c>
      <c r="AC61" s="204">
        <f t="shared" ref="AC61:AC74" si="41">SUM(M61,Q61,U61,Y61)</f>
        <v>1330</v>
      </c>
      <c r="AD61" s="204">
        <f t="shared" ref="AD61:AD74" si="42">SUM(N61,R61,V61,Z61)</f>
        <v>0</v>
      </c>
      <c r="AE61" s="179">
        <f t="shared" ref="AE61:AE74" si="43">AD61-AC61</f>
        <v>-1330</v>
      </c>
      <c r="AF61" s="183">
        <f t="shared" si="13"/>
        <v>0</v>
      </c>
    </row>
    <row r="62" spans="1:32" s="269" customFormat="1" ht="29.25" customHeight="1">
      <c r="A62" s="200" t="s">
        <v>707</v>
      </c>
      <c r="B62" s="388" t="s">
        <v>696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90"/>
      <c r="M62" s="268">
        <v>0</v>
      </c>
      <c r="N62" s="268">
        <v>0</v>
      </c>
      <c r="O62" s="179">
        <f t="shared" si="0"/>
        <v>0</v>
      </c>
      <c r="P62" s="183" t="str">
        <f t="shared" si="6"/>
        <v>-</v>
      </c>
      <c r="Q62" s="268">
        <v>0</v>
      </c>
      <c r="R62" s="268">
        <v>0</v>
      </c>
      <c r="S62" s="179">
        <f t="shared" si="38"/>
        <v>0</v>
      </c>
      <c r="T62" s="183" t="str">
        <f t="shared" si="7"/>
        <v>-</v>
      </c>
      <c r="U62" s="268">
        <v>120</v>
      </c>
      <c r="V62" s="268">
        <v>0</v>
      </c>
      <c r="W62" s="179">
        <f t="shared" si="39"/>
        <v>-120</v>
      </c>
      <c r="X62" s="183">
        <f t="shared" si="8"/>
        <v>0</v>
      </c>
      <c r="Y62" s="268">
        <v>0</v>
      </c>
      <c r="Z62" s="268">
        <v>0</v>
      </c>
      <c r="AA62" s="179">
        <f t="shared" si="40"/>
        <v>0</v>
      </c>
      <c r="AB62" s="183" t="str">
        <f t="shared" si="10"/>
        <v>-</v>
      </c>
      <c r="AC62" s="204">
        <f t="shared" si="41"/>
        <v>120</v>
      </c>
      <c r="AD62" s="204">
        <f t="shared" si="42"/>
        <v>0</v>
      </c>
      <c r="AE62" s="179">
        <f t="shared" si="43"/>
        <v>-120</v>
      </c>
      <c r="AF62" s="183">
        <f t="shared" si="13"/>
        <v>0</v>
      </c>
    </row>
    <row r="63" spans="1:32" s="269" customFormat="1" ht="29.25" customHeight="1">
      <c r="A63" s="200" t="s">
        <v>708</v>
      </c>
      <c r="B63" s="388" t="s">
        <v>697</v>
      </c>
      <c r="C63" s="389"/>
      <c r="D63" s="389"/>
      <c r="E63" s="389"/>
      <c r="F63" s="389"/>
      <c r="G63" s="389"/>
      <c r="H63" s="389"/>
      <c r="I63" s="389"/>
      <c r="J63" s="389"/>
      <c r="K63" s="389"/>
      <c r="L63" s="390"/>
      <c r="M63" s="268">
        <v>0</v>
      </c>
      <c r="N63" s="268">
        <v>0</v>
      </c>
      <c r="O63" s="179">
        <f t="shared" si="0"/>
        <v>0</v>
      </c>
      <c r="P63" s="183" t="str">
        <f t="shared" si="6"/>
        <v>-</v>
      </c>
      <c r="Q63" s="268">
        <v>0</v>
      </c>
      <c r="R63" s="268">
        <v>0</v>
      </c>
      <c r="S63" s="179">
        <f t="shared" si="38"/>
        <v>0</v>
      </c>
      <c r="T63" s="183" t="str">
        <f t="shared" si="7"/>
        <v>-</v>
      </c>
      <c r="U63" s="268">
        <v>240</v>
      </c>
      <c r="V63" s="268">
        <v>120</v>
      </c>
      <c r="W63" s="179">
        <f t="shared" si="39"/>
        <v>-120</v>
      </c>
      <c r="X63" s="183">
        <f t="shared" si="8"/>
        <v>50</v>
      </c>
      <c r="Y63" s="268">
        <v>0</v>
      </c>
      <c r="Z63" s="268">
        <v>0</v>
      </c>
      <c r="AA63" s="179">
        <f t="shared" si="40"/>
        <v>0</v>
      </c>
      <c r="AB63" s="183" t="str">
        <f t="shared" si="10"/>
        <v>-</v>
      </c>
      <c r="AC63" s="204">
        <f t="shared" si="41"/>
        <v>240</v>
      </c>
      <c r="AD63" s="204">
        <f t="shared" si="42"/>
        <v>120</v>
      </c>
      <c r="AE63" s="179">
        <f t="shared" si="43"/>
        <v>-120</v>
      </c>
      <c r="AF63" s="183">
        <f t="shared" si="13"/>
        <v>50</v>
      </c>
    </row>
    <row r="64" spans="1:32" s="269" customFormat="1" ht="29.25" customHeight="1">
      <c r="A64" s="200" t="s">
        <v>709</v>
      </c>
      <c r="B64" s="388" t="s">
        <v>726</v>
      </c>
      <c r="C64" s="389"/>
      <c r="D64" s="389"/>
      <c r="E64" s="389"/>
      <c r="F64" s="389"/>
      <c r="G64" s="389"/>
      <c r="H64" s="389"/>
      <c r="I64" s="389"/>
      <c r="J64" s="389"/>
      <c r="K64" s="389"/>
      <c r="L64" s="390"/>
      <c r="M64" s="268">
        <v>0</v>
      </c>
      <c r="N64" s="268">
        <v>0</v>
      </c>
      <c r="O64" s="179">
        <f t="shared" si="0"/>
        <v>0</v>
      </c>
      <c r="P64" s="183" t="str">
        <f t="shared" si="6"/>
        <v>-</v>
      </c>
      <c r="Q64" s="268">
        <v>0</v>
      </c>
      <c r="R64" s="268">
        <v>0</v>
      </c>
      <c r="S64" s="179">
        <f t="shared" si="38"/>
        <v>0</v>
      </c>
      <c r="T64" s="183" t="str">
        <f t="shared" si="7"/>
        <v>-</v>
      </c>
      <c r="U64" s="268">
        <v>130</v>
      </c>
      <c r="V64" s="268">
        <v>305</v>
      </c>
      <c r="W64" s="179">
        <f t="shared" si="39"/>
        <v>175</v>
      </c>
      <c r="X64" s="183">
        <f t="shared" si="8"/>
        <v>234.61538461538461</v>
      </c>
      <c r="Y64" s="268">
        <v>0</v>
      </c>
      <c r="Z64" s="268">
        <v>0</v>
      </c>
      <c r="AA64" s="179">
        <f t="shared" si="40"/>
        <v>0</v>
      </c>
      <c r="AB64" s="183" t="str">
        <f t="shared" si="10"/>
        <v>-</v>
      </c>
      <c r="AC64" s="204">
        <f t="shared" si="41"/>
        <v>130</v>
      </c>
      <c r="AD64" s="204">
        <f t="shared" si="42"/>
        <v>305</v>
      </c>
      <c r="AE64" s="179">
        <f t="shared" si="43"/>
        <v>175</v>
      </c>
      <c r="AF64" s="183">
        <f t="shared" si="13"/>
        <v>234.61538461538461</v>
      </c>
    </row>
    <row r="65" spans="1:32" s="269" customFormat="1" ht="29.25" customHeight="1">
      <c r="A65" s="200" t="s">
        <v>710</v>
      </c>
      <c r="B65" s="388" t="s">
        <v>727</v>
      </c>
      <c r="C65" s="389"/>
      <c r="D65" s="389"/>
      <c r="E65" s="389"/>
      <c r="F65" s="389"/>
      <c r="G65" s="389"/>
      <c r="H65" s="389"/>
      <c r="I65" s="389"/>
      <c r="J65" s="389"/>
      <c r="K65" s="389"/>
      <c r="L65" s="390"/>
      <c r="M65" s="268">
        <v>0</v>
      </c>
      <c r="N65" s="268">
        <v>0</v>
      </c>
      <c r="O65" s="179">
        <f t="shared" si="0"/>
        <v>0</v>
      </c>
      <c r="P65" s="183" t="str">
        <f t="shared" si="6"/>
        <v>-</v>
      </c>
      <c r="Q65" s="268">
        <v>0</v>
      </c>
      <c r="R65" s="268">
        <v>0</v>
      </c>
      <c r="S65" s="179">
        <f t="shared" si="38"/>
        <v>0</v>
      </c>
      <c r="T65" s="183" t="str">
        <f t="shared" si="7"/>
        <v>-</v>
      </c>
      <c r="U65" s="268">
        <v>130</v>
      </c>
      <c r="V65" s="268">
        <v>533</v>
      </c>
      <c r="W65" s="179">
        <f t="shared" si="39"/>
        <v>403</v>
      </c>
      <c r="X65" s="183">
        <f t="shared" si="8"/>
        <v>409.99999999999994</v>
      </c>
      <c r="Y65" s="268">
        <v>0</v>
      </c>
      <c r="Z65" s="268">
        <v>0</v>
      </c>
      <c r="AA65" s="179">
        <f t="shared" si="40"/>
        <v>0</v>
      </c>
      <c r="AB65" s="183" t="str">
        <f t="shared" si="10"/>
        <v>-</v>
      </c>
      <c r="AC65" s="204">
        <f t="shared" si="41"/>
        <v>130</v>
      </c>
      <c r="AD65" s="204">
        <f t="shared" si="42"/>
        <v>533</v>
      </c>
      <c r="AE65" s="179">
        <f t="shared" si="43"/>
        <v>403</v>
      </c>
      <c r="AF65" s="183">
        <f t="shared" si="13"/>
        <v>409.99999999999994</v>
      </c>
    </row>
    <row r="66" spans="1:32" s="269" customFormat="1" ht="29.25" customHeight="1">
      <c r="A66" s="200" t="s">
        <v>711</v>
      </c>
      <c r="B66" s="388" t="s">
        <v>729</v>
      </c>
      <c r="C66" s="389"/>
      <c r="D66" s="389"/>
      <c r="E66" s="389"/>
      <c r="F66" s="389"/>
      <c r="G66" s="389"/>
      <c r="H66" s="389"/>
      <c r="I66" s="389"/>
      <c r="J66" s="389"/>
      <c r="K66" s="389"/>
      <c r="L66" s="390"/>
      <c r="M66" s="268">
        <v>0</v>
      </c>
      <c r="N66" s="268">
        <v>0</v>
      </c>
      <c r="O66" s="179">
        <f t="shared" si="0"/>
        <v>0</v>
      </c>
      <c r="P66" s="183" t="str">
        <f t="shared" si="6"/>
        <v>-</v>
      </c>
      <c r="Q66" s="268">
        <v>0</v>
      </c>
      <c r="R66" s="268">
        <v>0</v>
      </c>
      <c r="S66" s="179">
        <f t="shared" si="38"/>
        <v>0</v>
      </c>
      <c r="T66" s="183" t="str">
        <f t="shared" si="7"/>
        <v>-</v>
      </c>
      <c r="U66" s="268">
        <v>390</v>
      </c>
      <c r="V66" s="268">
        <v>0</v>
      </c>
      <c r="W66" s="179">
        <f t="shared" si="39"/>
        <v>-390</v>
      </c>
      <c r="X66" s="183">
        <f t="shared" si="8"/>
        <v>0</v>
      </c>
      <c r="Y66" s="268">
        <v>0</v>
      </c>
      <c r="Z66" s="268">
        <v>0</v>
      </c>
      <c r="AA66" s="179">
        <f t="shared" si="40"/>
        <v>0</v>
      </c>
      <c r="AB66" s="183" t="str">
        <f t="shared" si="10"/>
        <v>-</v>
      </c>
      <c r="AC66" s="204">
        <f t="shared" si="41"/>
        <v>390</v>
      </c>
      <c r="AD66" s="204">
        <f t="shared" si="42"/>
        <v>0</v>
      </c>
      <c r="AE66" s="179">
        <f t="shared" si="43"/>
        <v>-390</v>
      </c>
      <c r="AF66" s="183">
        <f t="shared" si="13"/>
        <v>0</v>
      </c>
    </row>
    <row r="67" spans="1:32" s="269" customFormat="1" ht="29.25" customHeight="1">
      <c r="A67" s="200" t="s">
        <v>712</v>
      </c>
      <c r="B67" s="388" t="s">
        <v>698</v>
      </c>
      <c r="C67" s="389"/>
      <c r="D67" s="389"/>
      <c r="E67" s="389"/>
      <c r="F67" s="389"/>
      <c r="G67" s="389"/>
      <c r="H67" s="389"/>
      <c r="I67" s="389"/>
      <c r="J67" s="389"/>
      <c r="K67" s="389"/>
      <c r="L67" s="390"/>
      <c r="M67" s="268">
        <v>0</v>
      </c>
      <c r="N67" s="268">
        <v>0</v>
      </c>
      <c r="O67" s="179">
        <f t="shared" si="0"/>
        <v>0</v>
      </c>
      <c r="P67" s="183" t="str">
        <f t="shared" si="6"/>
        <v>-</v>
      </c>
      <c r="Q67" s="268">
        <v>0</v>
      </c>
      <c r="R67" s="268">
        <v>0</v>
      </c>
      <c r="S67" s="179">
        <f t="shared" si="38"/>
        <v>0</v>
      </c>
      <c r="T67" s="183" t="str">
        <f t="shared" si="7"/>
        <v>-</v>
      </c>
      <c r="U67" s="268">
        <v>360</v>
      </c>
      <c r="V67" s="268">
        <v>123</v>
      </c>
      <c r="W67" s="179">
        <f t="shared" si="39"/>
        <v>-237</v>
      </c>
      <c r="X67" s="183">
        <f t="shared" si="8"/>
        <v>34.166666666666664</v>
      </c>
      <c r="Y67" s="268">
        <v>0</v>
      </c>
      <c r="Z67" s="268">
        <v>0</v>
      </c>
      <c r="AA67" s="179">
        <f t="shared" si="40"/>
        <v>0</v>
      </c>
      <c r="AB67" s="183" t="str">
        <f t="shared" si="10"/>
        <v>-</v>
      </c>
      <c r="AC67" s="204">
        <f t="shared" si="41"/>
        <v>360</v>
      </c>
      <c r="AD67" s="204">
        <f t="shared" si="42"/>
        <v>123</v>
      </c>
      <c r="AE67" s="179">
        <f t="shared" si="43"/>
        <v>-237</v>
      </c>
      <c r="AF67" s="183">
        <f t="shared" si="13"/>
        <v>34.166666666666664</v>
      </c>
    </row>
    <row r="68" spans="1:32" s="269" customFormat="1" ht="29.25" customHeight="1">
      <c r="A68" s="200" t="s">
        <v>713</v>
      </c>
      <c r="B68" s="388" t="s">
        <v>699</v>
      </c>
      <c r="C68" s="389"/>
      <c r="D68" s="389"/>
      <c r="E68" s="389"/>
      <c r="F68" s="389"/>
      <c r="G68" s="389"/>
      <c r="H68" s="389"/>
      <c r="I68" s="389"/>
      <c r="J68" s="389"/>
      <c r="K68" s="389"/>
      <c r="L68" s="390"/>
      <c r="M68" s="268">
        <v>0</v>
      </c>
      <c r="N68" s="268">
        <v>0</v>
      </c>
      <c r="O68" s="179">
        <f t="shared" si="0"/>
        <v>0</v>
      </c>
      <c r="P68" s="183" t="str">
        <f t="shared" si="6"/>
        <v>-</v>
      </c>
      <c r="Q68" s="268">
        <v>0</v>
      </c>
      <c r="R68" s="268">
        <v>0</v>
      </c>
      <c r="S68" s="179">
        <f t="shared" si="38"/>
        <v>0</v>
      </c>
      <c r="T68" s="183" t="str">
        <f t="shared" si="7"/>
        <v>-</v>
      </c>
      <c r="U68" s="268">
        <v>40</v>
      </c>
      <c r="V68" s="268">
        <v>0</v>
      </c>
      <c r="W68" s="179">
        <f t="shared" si="39"/>
        <v>-40</v>
      </c>
      <c r="X68" s="183">
        <f t="shared" si="8"/>
        <v>0</v>
      </c>
      <c r="Y68" s="268">
        <v>0</v>
      </c>
      <c r="Z68" s="268">
        <v>0</v>
      </c>
      <c r="AA68" s="179">
        <f t="shared" si="40"/>
        <v>0</v>
      </c>
      <c r="AB68" s="183" t="str">
        <f t="shared" si="10"/>
        <v>-</v>
      </c>
      <c r="AC68" s="204">
        <f t="shared" si="41"/>
        <v>40</v>
      </c>
      <c r="AD68" s="204">
        <f t="shared" si="42"/>
        <v>0</v>
      </c>
      <c r="AE68" s="179">
        <f t="shared" si="43"/>
        <v>-40</v>
      </c>
      <c r="AF68" s="183">
        <f t="shared" si="13"/>
        <v>0</v>
      </c>
    </row>
    <row r="69" spans="1:32" s="269" customFormat="1" ht="29.25" customHeight="1">
      <c r="A69" s="200" t="s">
        <v>714</v>
      </c>
      <c r="B69" s="388" t="s">
        <v>700</v>
      </c>
      <c r="C69" s="389"/>
      <c r="D69" s="389"/>
      <c r="E69" s="389"/>
      <c r="F69" s="389"/>
      <c r="G69" s="389"/>
      <c r="H69" s="389"/>
      <c r="I69" s="389"/>
      <c r="J69" s="389"/>
      <c r="K69" s="389"/>
      <c r="L69" s="390"/>
      <c r="M69" s="268">
        <v>0</v>
      </c>
      <c r="N69" s="268">
        <v>0</v>
      </c>
      <c r="O69" s="179">
        <f t="shared" si="0"/>
        <v>0</v>
      </c>
      <c r="P69" s="183" t="str">
        <f t="shared" si="6"/>
        <v>-</v>
      </c>
      <c r="Q69" s="268">
        <v>0</v>
      </c>
      <c r="R69" s="268">
        <v>0</v>
      </c>
      <c r="S69" s="179">
        <f t="shared" si="38"/>
        <v>0</v>
      </c>
      <c r="T69" s="183" t="str">
        <f t="shared" si="7"/>
        <v>-</v>
      </c>
      <c r="U69" s="268">
        <v>70</v>
      </c>
      <c r="V69" s="268">
        <v>70</v>
      </c>
      <c r="W69" s="179">
        <f t="shared" si="39"/>
        <v>0</v>
      </c>
      <c r="X69" s="183">
        <f t="shared" si="8"/>
        <v>100</v>
      </c>
      <c r="Y69" s="268">
        <v>0</v>
      </c>
      <c r="Z69" s="268">
        <v>0</v>
      </c>
      <c r="AA69" s="179">
        <f t="shared" si="40"/>
        <v>0</v>
      </c>
      <c r="AB69" s="183" t="str">
        <f t="shared" si="10"/>
        <v>-</v>
      </c>
      <c r="AC69" s="204">
        <f t="shared" si="41"/>
        <v>70</v>
      </c>
      <c r="AD69" s="204">
        <f t="shared" si="42"/>
        <v>70</v>
      </c>
      <c r="AE69" s="179">
        <f t="shared" si="43"/>
        <v>0</v>
      </c>
      <c r="AF69" s="183">
        <f t="shared" si="13"/>
        <v>100</v>
      </c>
    </row>
    <row r="70" spans="1:32" s="269" customFormat="1" ht="29.25" customHeight="1">
      <c r="A70" s="200" t="s">
        <v>715</v>
      </c>
      <c r="B70" s="388" t="s">
        <v>701</v>
      </c>
      <c r="C70" s="389"/>
      <c r="D70" s="389"/>
      <c r="E70" s="389"/>
      <c r="F70" s="389"/>
      <c r="G70" s="389"/>
      <c r="H70" s="389"/>
      <c r="I70" s="389"/>
      <c r="J70" s="389"/>
      <c r="K70" s="389"/>
      <c r="L70" s="390"/>
      <c r="M70" s="268">
        <v>0</v>
      </c>
      <c r="N70" s="268">
        <v>0</v>
      </c>
      <c r="O70" s="179">
        <f t="shared" si="0"/>
        <v>0</v>
      </c>
      <c r="P70" s="183" t="str">
        <f t="shared" si="6"/>
        <v>-</v>
      </c>
      <c r="Q70" s="268">
        <v>0</v>
      </c>
      <c r="R70" s="268">
        <v>0</v>
      </c>
      <c r="S70" s="179">
        <f t="shared" si="38"/>
        <v>0</v>
      </c>
      <c r="T70" s="183" t="str">
        <f t="shared" si="7"/>
        <v>-</v>
      </c>
      <c r="U70" s="268">
        <v>820</v>
      </c>
      <c r="V70" s="268">
        <v>534</v>
      </c>
      <c r="W70" s="179">
        <f t="shared" si="39"/>
        <v>-286</v>
      </c>
      <c r="X70" s="183">
        <f t="shared" si="8"/>
        <v>65.121951219512198</v>
      </c>
      <c r="Y70" s="268">
        <v>0</v>
      </c>
      <c r="Z70" s="268">
        <v>0</v>
      </c>
      <c r="AA70" s="179">
        <f t="shared" si="40"/>
        <v>0</v>
      </c>
      <c r="AB70" s="183" t="str">
        <f t="shared" si="10"/>
        <v>-</v>
      </c>
      <c r="AC70" s="204">
        <f t="shared" si="41"/>
        <v>820</v>
      </c>
      <c r="AD70" s="204">
        <f t="shared" si="42"/>
        <v>534</v>
      </c>
      <c r="AE70" s="179">
        <f t="shared" si="43"/>
        <v>-286</v>
      </c>
      <c r="AF70" s="183">
        <f t="shared" si="13"/>
        <v>65.121951219512198</v>
      </c>
    </row>
    <row r="71" spans="1:32" s="269" customFormat="1" ht="29.25" customHeight="1">
      <c r="A71" s="200" t="s">
        <v>716</v>
      </c>
      <c r="B71" s="388" t="s">
        <v>702</v>
      </c>
      <c r="C71" s="389"/>
      <c r="D71" s="389"/>
      <c r="E71" s="389"/>
      <c r="F71" s="389"/>
      <c r="G71" s="389"/>
      <c r="H71" s="389"/>
      <c r="I71" s="389"/>
      <c r="J71" s="389"/>
      <c r="K71" s="389"/>
      <c r="L71" s="390"/>
      <c r="M71" s="268">
        <v>0</v>
      </c>
      <c r="N71" s="268">
        <v>0</v>
      </c>
      <c r="O71" s="179">
        <f t="shared" si="0"/>
        <v>0</v>
      </c>
      <c r="P71" s="183" t="str">
        <f t="shared" si="6"/>
        <v>-</v>
      </c>
      <c r="Q71" s="268">
        <v>0</v>
      </c>
      <c r="R71" s="268">
        <v>0</v>
      </c>
      <c r="S71" s="179">
        <f t="shared" si="38"/>
        <v>0</v>
      </c>
      <c r="T71" s="183" t="str">
        <f t="shared" si="7"/>
        <v>-</v>
      </c>
      <c r="U71" s="268">
        <v>100</v>
      </c>
      <c r="V71" s="268">
        <v>0</v>
      </c>
      <c r="W71" s="179">
        <f t="shared" si="39"/>
        <v>-100</v>
      </c>
      <c r="X71" s="183">
        <f t="shared" si="8"/>
        <v>0</v>
      </c>
      <c r="Y71" s="268">
        <v>0</v>
      </c>
      <c r="Z71" s="268">
        <v>0</v>
      </c>
      <c r="AA71" s="179">
        <f t="shared" si="40"/>
        <v>0</v>
      </c>
      <c r="AB71" s="183" t="str">
        <f t="shared" si="10"/>
        <v>-</v>
      </c>
      <c r="AC71" s="204">
        <f t="shared" si="41"/>
        <v>100</v>
      </c>
      <c r="AD71" s="204">
        <f t="shared" si="42"/>
        <v>0</v>
      </c>
      <c r="AE71" s="179">
        <f t="shared" si="43"/>
        <v>-100</v>
      </c>
      <c r="AF71" s="183">
        <f t="shared" si="13"/>
        <v>0</v>
      </c>
    </row>
    <row r="72" spans="1:32" s="269" customFormat="1" ht="29.25" customHeight="1">
      <c r="A72" s="200" t="s">
        <v>717</v>
      </c>
      <c r="B72" s="388" t="s">
        <v>703</v>
      </c>
      <c r="C72" s="389"/>
      <c r="D72" s="389"/>
      <c r="E72" s="389"/>
      <c r="F72" s="389"/>
      <c r="G72" s="389"/>
      <c r="H72" s="389"/>
      <c r="I72" s="389"/>
      <c r="J72" s="389"/>
      <c r="K72" s="389"/>
      <c r="L72" s="390"/>
      <c r="M72" s="268">
        <v>0</v>
      </c>
      <c r="N72" s="268">
        <v>0</v>
      </c>
      <c r="O72" s="179">
        <f t="shared" si="0"/>
        <v>0</v>
      </c>
      <c r="P72" s="183" t="str">
        <f t="shared" si="6"/>
        <v>-</v>
      </c>
      <c r="Q72" s="268">
        <v>0</v>
      </c>
      <c r="R72" s="268">
        <v>0</v>
      </c>
      <c r="S72" s="179">
        <f t="shared" si="38"/>
        <v>0</v>
      </c>
      <c r="T72" s="183" t="str">
        <f t="shared" si="7"/>
        <v>-</v>
      </c>
      <c r="U72" s="268">
        <v>150</v>
      </c>
      <c r="V72" s="268">
        <v>0</v>
      </c>
      <c r="W72" s="179">
        <f t="shared" si="39"/>
        <v>-150</v>
      </c>
      <c r="X72" s="183">
        <f t="shared" si="8"/>
        <v>0</v>
      </c>
      <c r="Y72" s="268">
        <v>0</v>
      </c>
      <c r="Z72" s="268">
        <v>0</v>
      </c>
      <c r="AA72" s="179">
        <f t="shared" si="40"/>
        <v>0</v>
      </c>
      <c r="AB72" s="183" t="str">
        <f t="shared" si="10"/>
        <v>-</v>
      </c>
      <c r="AC72" s="204">
        <f t="shared" si="41"/>
        <v>150</v>
      </c>
      <c r="AD72" s="204">
        <f t="shared" si="42"/>
        <v>0</v>
      </c>
      <c r="AE72" s="179">
        <f t="shared" si="43"/>
        <v>-150</v>
      </c>
      <c r="AF72" s="183">
        <f t="shared" si="13"/>
        <v>0</v>
      </c>
    </row>
    <row r="73" spans="1:32" s="269" customFormat="1" ht="29.25" customHeight="1">
      <c r="A73" s="200" t="s">
        <v>718</v>
      </c>
      <c r="B73" s="388" t="s">
        <v>704</v>
      </c>
      <c r="C73" s="389"/>
      <c r="D73" s="389"/>
      <c r="E73" s="389"/>
      <c r="F73" s="389"/>
      <c r="G73" s="389"/>
      <c r="H73" s="389"/>
      <c r="I73" s="389"/>
      <c r="J73" s="389"/>
      <c r="K73" s="389"/>
      <c r="L73" s="390"/>
      <c r="M73" s="268">
        <v>0</v>
      </c>
      <c r="N73" s="268">
        <v>0</v>
      </c>
      <c r="O73" s="179">
        <f t="shared" si="0"/>
        <v>0</v>
      </c>
      <c r="P73" s="183" t="str">
        <f t="shared" si="6"/>
        <v>-</v>
      </c>
      <c r="Q73" s="268">
        <v>0</v>
      </c>
      <c r="R73" s="268">
        <v>0</v>
      </c>
      <c r="S73" s="179">
        <f t="shared" si="38"/>
        <v>0</v>
      </c>
      <c r="T73" s="183" t="str">
        <f t="shared" si="7"/>
        <v>-</v>
      </c>
      <c r="U73" s="268">
        <v>0</v>
      </c>
      <c r="V73" s="268">
        <v>76</v>
      </c>
      <c r="W73" s="179">
        <f t="shared" si="39"/>
        <v>76</v>
      </c>
      <c r="X73" s="183" t="str">
        <f t="shared" si="8"/>
        <v>-</v>
      </c>
      <c r="Y73" s="268">
        <v>0</v>
      </c>
      <c r="Z73" s="268">
        <v>0</v>
      </c>
      <c r="AA73" s="179">
        <f t="shared" si="40"/>
        <v>0</v>
      </c>
      <c r="AB73" s="183" t="str">
        <f t="shared" si="10"/>
        <v>-</v>
      </c>
      <c r="AC73" s="204">
        <f t="shared" si="41"/>
        <v>0</v>
      </c>
      <c r="AD73" s="204">
        <f t="shared" si="42"/>
        <v>76</v>
      </c>
      <c r="AE73" s="179">
        <f t="shared" si="43"/>
        <v>76</v>
      </c>
      <c r="AF73" s="183" t="str">
        <f t="shared" si="13"/>
        <v>-</v>
      </c>
    </row>
    <row r="74" spans="1:32" s="269" customFormat="1" ht="29.25" customHeight="1">
      <c r="A74" s="200" t="s">
        <v>719</v>
      </c>
      <c r="B74" s="388" t="s">
        <v>705</v>
      </c>
      <c r="C74" s="389"/>
      <c r="D74" s="389"/>
      <c r="E74" s="389"/>
      <c r="F74" s="389"/>
      <c r="G74" s="389"/>
      <c r="H74" s="389"/>
      <c r="I74" s="389"/>
      <c r="J74" s="389"/>
      <c r="K74" s="389"/>
      <c r="L74" s="390"/>
      <c r="M74" s="268">
        <v>0</v>
      </c>
      <c r="N74" s="268">
        <v>0</v>
      </c>
      <c r="O74" s="179">
        <f t="shared" si="0"/>
        <v>0</v>
      </c>
      <c r="P74" s="183" t="str">
        <f t="shared" si="6"/>
        <v>-</v>
      </c>
      <c r="Q74" s="268">
        <v>0</v>
      </c>
      <c r="R74" s="268">
        <v>0</v>
      </c>
      <c r="S74" s="179">
        <f t="shared" si="38"/>
        <v>0</v>
      </c>
      <c r="T74" s="183" t="str">
        <f t="shared" si="7"/>
        <v>-</v>
      </c>
      <c r="U74" s="268">
        <v>4400</v>
      </c>
      <c r="V74" s="268">
        <v>0</v>
      </c>
      <c r="W74" s="179">
        <f t="shared" si="39"/>
        <v>-4400</v>
      </c>
      <c r="X74" s="183">
        <f t="shared" si="8"/>
        <v>0</v>
      </c>
      <c r="Y74" s="268">
        <v>0</v>
      </c>
      <c r="Z74" s="268">
        <v>0</v>
      </c>
      <c r="AA74" s="179">
        <f t="shared" si="40"/>
        <v>0</v>
      </c>
      <c r="AB74" s="183" t="str">
        <f t="shared" si="10"/>
        <v>-</v>
      </c>
      <c r="AC74" s="204">
        <f t="shared" si="41"/>
        <v>4400</v>
      </c>
      <c r="AD74" s="204">
        <f t="shared" si="42"/>
        <v>0</v>
      </c>
      <c r="AE74" s="179">
        <f t="shared" si="43"/>
        <v>-4400</v>
      </c>
      <c r="AF74" s="183">
        <f t="shared" si="13"/>
        <v>0</v>
      </c>
    </row>
    <row r="75" spans="1:32" ht="33" customHeight="1">
      <c r="A75" s="198">
        <v>5</v>
      </c>
      <c r="B75" s="474" t="s">
        <v>547</v>
      </c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264">
        <v>0</v>
      </c>
      <c r="N75" s="264">
        <v>0</v>
      </c>
      <c r="O75" s="179">
        <f t="shared" si="0"/>
        <v>0</v>
      </c>
      <c r="P75" s="183" t="str">
        <f t="shared" si="6"/>
        <v>-</v>
      </c>
      <c r="Q75" s="264">
        <v>0</v>
      </c>
      <c r="R75" s="264">
        <v>0</v>
      </c>
      <c r="S75" s="179">
        <f t="shared" si="1"/>
        <v>0</v>
      </c>
      <c r="T75" s="183" t="str">
        <f t="shared" si="7"/>
        <v>-</v>
      </c>
      <c r="U75" s="199">
        <f>SUM(U76:U81)</f>
        <v>43740</v>
      </c>
      <c r="V75" s="199">
        <f>SUM(V76:V82)</f>
        <v>2152</v>
      </c>
      <c r="W75" s="179">
        <f t="shared" si="2"/>
        <v>-41588</v>
      </c>
      <c r="X75" s="183">
        <f t="shared" si="8"/>
        <v>4.9199817101051666</v>
      </c>
      <c r="Y75" s="202">
        <f>SUM(Y76:Y81)</f>
        <v>0</v>
      </c>
      <c r="Z75" s="202">
        <f>SUM(Z76:Z81)</f>
        <v>0</v>
      </c>
      <c r="AA75" s="179">
        <f t="shared" ref="AA75:AA92" si="44">Z75-Y75</f>
        <v>0</v>
      </c>
      <c r="AB75" s="183" t="str">
        <f t="shared" si="10"/>
        <v>-</v>
      </c>
      <c r="AC75" s="203">
        <f>SUM(M75,Q75,U75,Y75)</f>
        <v>43740</v>
      </c>
      <c r="AD75" s="203">
        <f t="shared" si="24"/>
        <v>2152</v>
      </c>
      <c r="AE75" s="179">
        <f t="shared" si="25"/>
        <v>-41588</v>
      </c>
      <c r="AF75" s="183">
        <f t="shared" si="13"/>
        <v>4.9199817101051666</v>
      </c>
    </row>
    <row r="76" spans="1:32" ht="27.75" customHeight="1">
      <c r="A76" s="200" t="s">
        <v>548</v>
      </c>
      <c r="B76" s="388" t="s">
        <v>677</v>
      </c>
      <c r="C76" s="389"/>
      <c r="D76" s="389"/>
      <c r="E76" s="389"/>
      <c r="F76" s="389"/>
      <c r="G76" s="389"/>
      <c r="H76" s="389"/>
      <c r="I76" s="389"/>
      <c r="J76" s="389"/>
      <c r="K76" s="389"/>
      <c r="L76" s="390"/>
      <c r="M76" s="244">
        <v>0</v>
      </c>
      <c r="N76" s="244">
        <v>0</v>
      </c>
      <c r="O76" s="179">
        <f t="shared" si="0"/>
        <v>0</v>
      </c>
      <c r="P76" s="183" t="str">
        <f t="shared" si="6"/>
        <v>-</v>
      </c>
      <c r="Q76" s="244">
        <v>0</v>
      </c>
      <c r="R76" s="244">
        <v>0</v>
      </c>
      <c r="S76" s="179">
        <f t="shared" ref="S76:S89" si="45">R76-Q76</f>
        <v>0</v>
      </c>
      <c r="T76" s="183" t="str">
        <f t="shared" si="7"/>
        <v>-</v>
      </c>
      <c r="U76" s="112">
        <v>38850</v>
      </c>
      <c r="V76" s="112">
        <v>410</v>
      </c>
      <c r="W76" s="179">
        <f>V76-U76</f>
        <v>-38440</v>
      </c>
      <c r="X76" s="183">
        <f t="shared" si="8"/>
        <v>1.0553410553410552</v>
      </c>
      <c r="Y76" s="268">
        <v>0</v>
      </c>
      <c r="Z76" s="268">
        <v>0</v>
      </c>
      <c r="AA76" s="179">
        <f t="shared" si="44"/>
        <v>0</v>
      </c>
      <c r="AB76" s="183" t="str">
        <f t="shared" si="10"/>
        <v>-</v>
      </c>
      <c r="AC76" s="204">
        <f t="shared" si="23"/>
        <v>38850</v>
      </c>
      <c r="AD76" s="204">
        <f t="shared" si="24"/>
        <v>410</v>
      </c>
      <c r="AE76" s="179">
        <f t="shared" si="25"/>
        <v>-38440</v>
      </c>
      <c r="AF76" s="183">
        <f t="shared" si="13"/>
        <v>1.0553410553410552</v>
      </c>
    </row>
    <row r="77" spans="1:32" s="245" customFormat="1" ht="27.75" customHeight="1">
      <c r="A77" s="200" t="s">
        <v>608</v>
      </c>
      <c r="B77" s="384" t="s">
        <v>678</v>
      </c>
      <c r="C77" s="385"/>
      <c r="D77" s="385"/>
      <c r="E77" s="385"/>
      <c r="F77" s="385"/>
      <c r="G77" s="385"/>
      <c r="H77" s="385"/>
      <c r="I77" s="385"/>
      <c r="J77" s="385"/>
      <c r="K77" s="385"/>
      <c r="L77" s="386"/>
      <c r="M77" s="244">
        <v>0</v>
      </c>
      <c r="N77" s="244">
        <v>0</v>
      </c>
      <c r="O77" s="179">
        <f t="shared" si="0"/>
        <v>0</v>
      </c>
      <c r="P77" s="183" t="str">
        <f t="shared" si="6"/>
        <v>-</v>
      </c>
      <c r="Q77" s="244">
        <v>0</v>
      </c>
      <c r="R77" s="244">
        <v>0</v>
      </c>
      <c r="S77" s="179">
        <f t="shared" si="45"/>
        <v>0</v>
      </c>
      <c r="T77" s="183" t="str">
        <f t="shared" si="7"/>
        <v>-</v>
      </c>
      <c r="U77" s="244">
        <v>500</v>
      </c>
      <c r="V77" s="244">
        <v>278</v>
      </c>
      <c r="W77" s="179">
        <f>V77-U77</f>
        <v>-222</v>
      </c>
      <c r="X77" s="183">
        <f t="shared" si="8"/>
        <v>55.600000000000009</v>
      </c>
      <c r="Y77" s="268">
        <v>0</v>
      </c>
      <c r="Z77" s="268">
        <v>0</v>
      </c>
      <c r="AA77" s="179">
        <f t="shared" si="44"/>
        <v>0</v>
      </c>
      <c r="AB77" s="183" t="str">
        <f t="shared" si="10"/>
        <v>-</v>
      </c>
      <c r="AC77" s="204">
        <f t="shared" si="23"/>
        <v>500</v>
      </c>
      <c r="AD77" s="204">
        <f t="shared" si="24"/>
        <v>278</v>
      </c>
      <c r="AE77" s="179">
        <f t="shared" si="25"/>
        <v>-222</v>
      </c>
      <c r="AF77" s="183">
        <f t="shared" si="13"/>
        <v>55.600000000000009</v>
      </c>
    </row>
    <row r="78" spans="1:32" s="213" customFormat="1" ht="29.25" customHeight="1">
      <c r="A78" s="200" t="s">
        <v>609</v>
      </c>
      <c r="B78" s="384" t="s">
        <v>549</v>
      </c>
      <c r="C78" s="385"/>
      <c r="D78" s="385"/>
      <c r="E78" s="385"/>
      <c r="F78" s="385"/>
      <c r="G78" s="385"/>
      <c r="H78" s="385"/>
      <c r="I78" s="385"/>
      <c r="J78" s="385"/>
      <c r="K78" s="385"/>
      <c r="L78" s="386"/>
      <c r="M78" s="244">
        <v>0</v>
      </c>
      <c r="N78" s="244">
        <v>0</v>
      </c>
      <c r="O78" s="179">
        <f t="shared" si="0"/>
        <v>0</v>
      </c>
      <c r="P78" s="183" t="str">
        <f t="shared" si="6"/>
        <v>-</v>
      </c>
      <c r="Q78" s="244">
        <v>0</v>
      </c>
      <c r="R78" s="244">
        <v>0</v>
      </c>
      <c r="S78" s="179">
        <f t="shared" si="45"/>
        <v>0</v>
      </c>
      <c r="T78" s="183" t="str">
        <f t="shared" si="7"/>
        <v>-</v>
      </c>
      <c r="U78" s="212">
        <v>2220</v>
      </c>
      <c r="V78" s="212">
        <v>0</v>
      </c>
      <c r="W78" s="179">
        <f>V78-U78</f>
        <v>-2220</v>
      </c>
      <c r="X78" s="183">
        <f t="shared" si="8"/>
        <v>0</v>
      </c>
      <c r="Y78" s="268">
        <v>0</v>
      </c>
      <c r="Z78" s="268">
        <v>0</v>
      </c>
      <c r="AA78" s="179">
        <f t="shared" si="44"/>
        <v>0</v>
      </c>
      <c r="AB78" s="183" t="str">
        <f t="shared" si="10"/>
        <v>-</v>
      </c>
      <c r="AC78" s="204">
        <f t="shared" si="23"/>
        <v>2220</v>
      </c>
      <c r="AD78" s="204">
        <f t="shared" si="24"/>
        <v>0</v>
      </c>
      <c r="AE78" s="179">
        <f t="shared" si="25"/>
        <v>-2220</v>
      </c>
      <c r="AF78" s="183">
        <f t="shared" si="13"/>
        <v>0</v>
      </c>
    </row>
    <row r="79" spans="1:32" ht="29.25" customHeight="1">
      <c r="A79" s="200" t="s">
        <v>551</v>
      </c>
      <c r="B79" s="384" t="s">
        <v>550</v>
      </c>
      <c r="C79" s="385"/>
      <c r="D79" s="385"/>
      <c r="E79" s="385"/>
      <c r="F79" s="385"/>
      <c r="G79" s="385"/>
      <c r="H79" s="385"/>
      <c r="I79" s="385"/>
      <c r="J79" s="385"/>
      <c r="K79" s="385"/>
      <c r="L79" s="386"/>
      <c r="M79" s="244">
        <v>0</v>
      </c>
      <c r="N79" s="244">
        <v>0</v>
      </c>
      <c r="O79" s="179">
        <f t="shared" si="0"/>
        <v>0</v>
      </c>
      <c r="P79" s="183" t="str">
        <f t="shared" si="6"/>
        <v>-</v>
      </c>
      <c r="Q79" s="244">
        <v>0</v>
      </c>
      <c r="R79" s="244">
        <v>0</v>
      </c>
      <c r="S79" s="179">
        <f t="shared" si="45"/>
        <v>0</v>
      </c>
      <c r="T79" s="183" t="str">
        <f t="shared" si="7"/>
        <v>-</v>
      </c>
      <c r="U79" s="112">
        <v>500</v>
      </c>
      <c r="V79" s="112">
        <v>68</v>
      </c>
      <c r="W79" s="179">
        <f>V79-U79</f>
        <v>-432</v>
      </c>
      <c r="X79" s="183">
        <f t="shared" si="8"/>
        <v>13.600000000000001</v>
      </c>
      <c r="Y79" s="268">
        <v>0</v>
      </c>
      <c r="Z79" s="268">
        <v>0</v>
      </c>
      <c r="AA79" s="179">
        <f t="shared" si="44"/>
        <v>0</v>
      </c>
      <c r="AB79" s="183" t="str">
        <f t="shared" si="10"/>
        <v>-</v>
      </c>
      <c r="AC79" s="204">
        <f>SUM(M79,Q79,U79,Y79)</f>
        <v>500</v>
      </c>
      <c r="AD79" s="204">
        <f t="shared" si="24"/>
        <v>68</v>
      </c>
      <c r="AE79" s="179">
        <f t="shared" si="25"/>
        <v>-432</v>
      </c>
      <c r="AF79" s="183">
        <f t="shared" si="13"/>
        <v>13.600000000000001</v>
      </c>
    </row>
    <row r="80" spans="1:32" ht="26.25" customHeight="1">
      <c r="A80" s="200" t="s">
        <v>552</v>
      </c>
      <c r="B80" s="387" t="s">
        <v>745</v>
      </c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244">
        <v>0</v>
      </c>
      <c r="N80" s="244">
        <v>0</v>
      </c>
      <c r="O80" s="179">
        <f t="shared" si="0"/>
        <v>0</v>
      </c>
      <c r="P80" s="183" t="str">
        <f t="shared" si="6"/>
        <v>-</v>
      </c>
      <c r="Q80" s="244">
        <v>0</v>
      </c>
      <c r="R80" s="244">
        <v>0</v>
      </c>
      <c r="S80" s="179">
        <f t="shared" si="45"/>
        <v>0</v>
      </c>
      <c r="T80" s="183" t="str">
        <f t="shared" si="7"/>
        <v>-</v>
      </c>
      <c r="U80" s="112">
        <v>1670</v>
      </c>
      <c r="V80" s="112">
        <v>68</v>
      </c>
      <c r="W80" s="179">
        <f t="shared" si="2"/>
        <v>-1602</v>
      </c>
      <c r="X80" s="183">
        <f t="shared" si="8"/>
        <v>4.0718562874251498</v>
      </c>
      <c r="Y80" s="268">
        <v>0</v>
      </c>
      <c r="Z80" s="268">
        <v>0</v>
      </c>
      <c r="AA80" s="179">
        <f t="shared" si="44"/>
        <v>0</v>
      </c>
      <c r="AB80" s="183" t="str">
        <f t="shared" si="10"/>
        <v>-</v>
      </c>
      <c r="AC80" s="204">
        <f t="shared" si="23"/>
        <v>1670</v>
      </c>
      <c r="AD80" s="204">
        <f t="shared" si="24"/>
        <v>68</v>
      </c>
      <c r="AE80" s="179">
        <f t="shared" si="25"/>
        <v>-1602</v>
      </c>
      <c r="AF80" s="183">
        <f t="shared" si="13"/>
        <v>4.0718562874251498</v>
      </c>
    </row>
    <row r="81" spans="1:32" s="269" customFormat="1" ht="26.25" customHeight="1">
      <c r="A81" s="200" t="s">
        <v>680</v>
      </c>
      <c r="B81" s="388" t="s">
        <v>679</v>
      </c>
      <c r="C81" s="389"/>
      <c r="D81" s="389"/>
      <c r="E81" s="389"/>
      <c r="F81" s="389"/>
      <c r="G81" s="389"/>
      <c r="H81" s="389"/>
      <c r="I81" s="389"/>
      <c r="J81" s="389"/>
      <c r="K81" s="389"/>
      <c r="L81" s="390"/>
      <c r="M81" s="268">
        <v>0</v>
      </c>
      <c r="N81" s="268">
        <v>0</v>
      </c>
      <c r="O81" s="179">
        <f t="shared" si="0"/>
        <v>0</v>
      </c>
      <c r="P81" s="183" t="str">
        <f t="shared" si="6"/>
        <v>-</v>
      </c>
      <c r="Q81" s="268">
        <v>0</v>
      </c>
      <c r="R81" s="268">
        <v>0</v>
      </c>
      <c r="S81" s="179">
        <f t="shared" ref="S81" si="46">R81-Q81</f>
        <v>0</v>
      </c>
      <c r="T81" s="183" t="str">
        <f t="shared" si="7"/>
        <v>-</v>
      </c>
      <c r="U81" s="268">
        <v>0</v>
      </c>
      <c r="V81" s="268">
        <v>1302</v>
      </c>
      <c r="W81" s="179">
        <f t="shared" ref="W81:W82" si="47">V81-U81</f>
        <v>1302</v>
      </c>
      <c r="X81" s="183" t="str">
        <f t="shared" si="8"/>
        <v>-</v>
      </c>
      <c r="Y81" s="268">
        <v>0</v>
      </c>
      <c r="Z81" s="268">
        <v>0</v>
      </c>
      <c r="AA81" s="179">
        <f t="shared" si="44"/>
        <v>0</v>
      </c>
      <c r="AB81" s="183" t="str">
        <f t="shared" si="10"/>
        <v>-</v>
      </c>
      <c r="AC81" s="204">
        <f t="shared" ref="AC81" si="48">SUM(M81,Q81,U81,Y81)</f>
        <v>0</v>
      </c>
      <c r="AD81" s="204">
        <f t="shared" ref="AD81" si="49">SUM(N81,R81,V81,Z81)</f>
        <v>1302</v>
      </c>
      <c r="AE81" s="179">
        <f t="shared" ref="AE81" si="50">AD81-AC81</f>
        <v>1302</v>
      </c>
      <c r="AF81" s="183" t="str">
        <f t="shared" si="13"/>
        <v>-</v>
      </c>
    </row>
    <row r="82" spans="1:32" s="272" customFormat="1" ht="26.25" customHeight="1">
      <c r="A82" s="200" t="s">
        <v>724</v>
      </c>
      <c r="B82" s="388" t="s">
        <v>725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90"/>
      <c r="M82" s="271">
        <v>0</v>
      </c>
      <c r="N82" s="271">
        <v>0</v>
      </c>
      <c r="O82" s="179">
        <f t="shared" si="0"/>
        <v>0</v>
      </c>
      <c r="P82" s="183" t="str">
        <f t="shared" si="6"/>
        <v>-</v>
      </c>
      <c r="Q82" s="271">
        <v>0</v>
      </c>
      <c r="R82" s="271">
        <v>0</v>
      </c>
      <c r="S82" s="179">
        <f t="shared" ref="S82" si="51">R82-Q82</f>
        <v>0</v>
      </c>
      <c r="T82" s="183" t="str">
        <f t="shared" si="7"/>
        <v>-</v>
      </c>
      <c r="U82" s="271">
        <v>0</v>
      </c>
      <c r="V82" s="271">
        <v>26</v>
      </c>
      <c r="W82" s="179">
        <f t="shared" si="47"/>
        <v>26</v>
      </c>
      <c r="X82" s="183" t="str">
        <f t="shared" si="8"/>
        <v>-</v>
      </c>
      <c r="Y82" s="271">
        <v>0</v>
      </c>
      <c r="Z82" s="271">
        <v>0</v>
      </c>
      <c r="AA82" s="179">
        <f t="shared" ref="AA82" si="52">Z82-Y82</f>
        <v>0</v>
      </c>
      <c r="AB82" s="183" t="str">
        <f t="shared" si="10"/>
        <v>-</v>
      </c>
      <c r="AC82" s="204">
        <f t="shared" ref="AC82" si="53">SUM(M82,Q82,U82,Y82)</f>
        <v>0</v>
      </c>
      <c r="AD82" s="204">
        <f t="shared" ref="AD82" si="54">SUM(N82,R82,V82,Z82)</f>
        <v>26</v>
      </c>
      <c r="AE82" s="179">
        <f t="shared" ref="AE82" si="55">AD82-AC82</f>
        <v>26</v>
      </c>
      <c r="AF82" s="183" t="str">
        <f t="shared" si="13"/>
        <v>-</v>
      </c>
    </row>
    <row r="83" spans="1:32" s="263" customFormat="1" ht="26.25" customHeight="1">
      <c r="A83" s="201" t="s">
        <v>632</v>
      </c>
      <c r="B83" s="468" t="s">
        <v>633</v>
      </c>
      <c r="C83" s="469"/>
      <c r="D83" s="469"/>
      <c r="E83" s="469"/>
      <c r="F83" s="469"/>
      <c r="G83" s="469"/>
      <c r="H83" s="469"/>
      <c r="I83" s="469"/>
      <c r="J83" s="469"/>
      <c r="K83" s="469"/>
      <c r="L83" s="470"/>
      <c r="M83" s="264">
        <v>0</v>
      </c>
      <c r="N83" s="264">
        <v>0</v>
      </c>
      <c r="O83" s="179">
        <f t="shared" si="0"/>
        <v>0</v>
      </c>
      <c r="P83" s="183" t="str">
        <f t="shared" si="6"/>
        <v>-</v>
      </c>
      <c r="Q83" s="264">
        <v>0</v>
      </c>
      <c r="R83" s="264">
        <v>0</v>
      </c>
      <c r="S83" s="179">
        <f t="shared" ref="S83" si="56">R83-Q83</f>
        <v>0</v>
      </c>
      <c r="T83" s="183" t="str">
        <f t="shared" si="7"/>
        <v>-</v>
      </c>
      <c r="U83" s="264">
        <f>SUM(U84:U92)</f>
        <v>17030</v>
      </c>
      <c r="V83" s="264">
        <f>SUM(V84:V92)</f>
        <v>5223</v>
      </c>
      <c r="W83" s="179">
        <f t="shared" ref="W83" si="57">V83-U83</f>
        <v>-11807</v>
      </c>
      <c r="X83" s="183">
        <f t="shared" si="8"/>
        <v>30.669406928948913</v>
      </c>
      <c r="Y83" s="264">
        <f>SUM(Y84:Y92)</f>
        <v>0</v>
      </c>
      <c r="Z83" s="264">
        <f>SUM(Z84:Z92)</f>
        <v>0</v>
      </c>
      <c r="AA83" s="179">
        <f t="shared" si="44"/>
        <v>0</v>
      </c>
      <c r="AB83" s="183" t="str">
        <f t="shared" si="10"/>
        <v>-</v>
      </c>
      <c r="AC83" s="203">
        <f t="shared" ref="AC83" si="58">SUM(M83,Q83,U83,Y83)</f>
        <v>17030</v>
      </c>
      <c r="AD83" s="203">
        <f t="shared" ref="AD83" si="59">SUM(N83,R83,V83,Z83)</f>
        <v>5223</v>
      </c>
      <c r="AE83" s="179">
        <f t="shared" ref="AE83" si="60">AD83-AC83</f>
        <v>-11807</v>
      </c>
      <c r="AF83" s="183">
        <f t="shared" si="13"/>
        <v>30.669406928948913</v>
      </c>
    </row>
    <row r="84" spans="1:32" ht="25.5" customHeight="1">
      <c r="A84" s="200" t="s">
        <v>634</v>
      </c>
      <c r="B84" s="387" t="s">
        <v>681</v>
      </c>
      <c r="C84" s="387"/>
      <c r="D84" s="387"/>
      <c r="E84" s="387"/>
      <c r="F84" s="387"/>
      <c r="G84" s="387"/>
      <c r="H84" s="387"/>
      <c r="I84" s="387"/>
      <c r="J84" s="387"/>
      <c r="K84" s="387"/>
      <c r="L84" s="387"/>
      <c r="M84" s="244">
        <v>0</v>
      </c>
      <c r="N84" s="244">
        <v>0</v>
      </c>
      <c r="O84" s="179">
        <f t="shared" si="0"/>
        <v>0</v>
      </c>
      <c r="P84" s="183" t="str">
        <f t="shared" si="6"/>
        <v>-</v>
      </c>
      <c r="Q84" s="244">
        <v>0</v>
      </c>
      <c r="R84" s="244">
        <v>0</v>
      </c>
      <c r="S84" s="179">
        <f t="shared" si="45"/>
        <v>0</v>
      </c>
      <c r="T84" s="183" t="str">
        <f t="shared" si="7"/>
        <v>-</v>
      </c>
      <c r="U84" s="112">
        <v>4940</v>
      </c>
      <c r="V84" s="112">
        <v>69</v>
      </c>
      <c r="W84" s="179">
        <f t="shared" si="2"/>
        <v>-4871</v>
      </c>
      <c r="X84" s="183">
        <f t="shared" si="8"/>
        <v>1.3967611336032388</v>
      </c>
      <c r="Y84" s="268">
        <v>0</v>
      </c>
      <c r="Z84" s="268">
        <v>0</v>
      </c>
      <c r="AA84" s="179">
        <f t="shared" si="44"/>
        <v>0</v>
      </c>
      <c r="AB84" s="183" t="str">
        <f t="shared" si="10"/>
        <v>-</v>
      </c>
      <c r="AC84" s="204">
        <f t="shared" si="23"/>
        <v>4940</v>
      </c>
      <c r="AD84" s="204">
        <f t="shared" si="24"/>
        <v>69</v>
      </c>
      <c r="AE84" s="179">
        <f t="shared" si="25"/>
        <v>-4871</v>
      </c>
      <c r="AF84" s="183">
        <f t="shared" si="13"/>
        <v>1.3967611336032388</v>
      </c>
    </row>
    <row r="85" spans="1:32" ht="25.5" customHeight="1">
      <c r="A85" s="200" t="s">
        <v>635</v>
      </c>
      <c r="B85" s="387" t="s">
        <v>682</v>
      </c>
      <c r="C85" s="387"/>
      <c r="D85" s="387"/>
      <c r="E85" s="387"/>
      <c r="F85" s="387"/>
      <c r="G85" s="387"/>
      <c r="H85" s="387"/>
      <c r="I85" s="387"/>
      <c r="J85" s="387"/>
      <c r="K85" s="387"/>
      <c r="L85" s="387"/>
      <c r="M85" s="244">
        <v>0</v>
      </c>
      <c r="N85" s="244">
        <v>0</v>
      </c>
      <c r="O85" s="179">
        <f t="shared" si="0"/>
        <v>0</v>
      </c>
      <c r="P85" s="183" t="str">
        <f t="shared" si="6"/>
        <v>-</v>
      </c>
      <c r="Q85" s="244">
        <v>0</v>
      </c>
      <c r="R85" s="244">
        <v>0</v>
      </c>
      <c r="S85" s="179">
        <f t="shared" si="45"/>
        <v>0</v>
      </c>
      <c r="T85" s="183" t="str">
        <f t="shared" si="7"/>
        <v>-</v>
      </c>
      <c r="U85" s="112">
        <v>880</v>
      </c>
      <c r="V85" s="112">
        <v>71</v>
      </c>
      <c r="W85" s="179">
        <f t="shared" si="2"/>
        <v>-809</v>
      </c>
      <c r="X85" s="183">
        <f t="shared" si="8"/>
        <v>8.0681818181818183</v>
      </c>
      <c r="Y85" s="268">
        <v>0</v>
      </c>
      <c r="Z85" s="268">
        <v>0</v>
      </c>
      <c r="AA85" s="179">
        <f t="shared" si="44"/>
        <v>0</v>
      </c>
      <c r="AB85" s="183" t="str">
        <f t="shared" si="10"/>
        <v>-</v>
      </c>
      <c r="AC85" s="204">
        <f t="shared" si="23"/>
        <v>880</v>
      </c>
      <c r="AD85" s="204">
        <f t="shared" si="24"/>
        <v>71</v>
      </c>
      <c r="AE85" s="179">
        <f t="shared" si="25"/>
        <v>-809</v>
      </c>
      <c r="AF85" s="183">
        <f t="shared" si="13"/>
        <v>8.0681818181818183</v>
      </c>
    </row>
    <row r="86" spans="1:32" ht="25.5" customHeight="1">
      <c r="A86" s="200" t="s">
        <v>636</v>
      </c>
      <c r="B86" s="384" t="s">
        <v>683</v>
      </c>
      <c r="C86" s="385"/>
      <c r="D86" s="385"/>
      <c r="E86" s="385"/>
      <c r="F86" s="385"/>
      <c r="G86" s="385"/>
      <c r="H86" s="385"/>
      <c r="I86" s="385"/>
      <c r="J86" s="385"/>
      <c r="K86" s="385"/>
      <c r="L86" s="386"/>
      <c r="M86" s="244">
        <v>0</v>
      </c>
      <c r="N86" s="244">
        <v>0</v>
      </c>
      <c r="O86" s="179">
        <f t="shared" si="0"/>
        <v>0</v>
      </c>
      <c r="P86" s="183" t="str">
        <f t="shared" si="6"/>
        <v>-</v>
      </c>
      <c r="Q86" s="244">
        <v>0</v>
      </c>
      <c r="R86" s="244">
        <v>0</v>
      </c>
      <c r="S86" s="179">
        <f t="shared" si="45"/>
        <v>0</v>
      </c>
      <c r="T86" s="183" t="str">
        <f t="shared" si="7"/>
        <v>-</v>
      </c>
      <c r="U86" s="112">
        <v>440</v>
      </c>
      <c r="V86" s="112">
        <v>0</v>
      </c>
      <c r="W86" s="179">
        <f>V86-U86</f>
        <v>-440</v>
      </c>
      <c r="X86" s="183">
        <f t="shared" si="8"/>
        <v>0</v>
      </c>
      <c r="Y86" s="268">
        <v>0</v>
      </c>
      <c r="Z86" s="268">
        <v>0</v>
      </c>
      <c r="AA86" s="179">
        <f t="shared" si="44"/>
        <v>0</v>
      </c>
      <c r="AB86" s="183" t="str">
        <f t="shared" si="10"/>
        <v>-</v>
      </c>
      <c r="AC86" s="204">
        <f t="shared" si="23"/>
        <v>440</v>
      </c>
      <c r="AD86" s="204">
        <f t="shared" si="24"/>
        <v>0</v>
      </c>
      <c r="AE86" s="179">
        <f t="shared" si="25"/>
        <v>-440</v>
      </c>
      <c r="AF86" s="183">
        <f t="shared" si="13"/>
        <v>0</v>
      </c>
    </row>
    <row r="87" spans="1:32" ht="25.5" customHeight="1">
      <c r="A87" s="200" t="s">
        <v>637</v>
      </c>
      <c r="B87" s="387" t="s">
        <v>684</v>
      </c>
      <c r="C87" s="387"/>
      <c r="D87" s="387"/>
      <c r="E87" s="387"/>
      <c r="F87" s="387"/>
      <c r="G87" s="387"/>
      <c r="H87" s="387"/>
      <c r="I87" s="387"/>
      <c r="J87" s="387"/>
      <c r="K87" s="387"/>
      <c r="L87" s="387"/>
      <c r="M87" s="244">
        <v>0</v>
      </c>
      <c r="N87" s="244">
        <v>0</v>
      </c>
      <c r="O87" s="179">
        <f t="shared" si="0"/>
        <v>0</v>
      </c>
      <c r="P87" s="183" t="str">
        <f t="shared" si="6"/>
        <v>-</v>
      </c>
      <c r="Q87" s="244">
        <v>0</v>
      </c>
      <c r="R87" s="244">
        <v>0</v>
      </c>
      <c r="S87" s="179">
        <f t="shared" si="45"/>
        <v>0</v>
      </c>
      <c r="T87" s="183" t="str">
        <f t="shared" si="7"/>
        <v>-</v>
      </c>
      <c r="U87" s="112">
        <v>500</v>
      </c>
      <c r="V87" s="112"/>
      <c r="W87" s="179">
        <f t="shared" si="2"/>
        <v>-500</v>
      </c>
      <c r="X87" s="183">
        <f t="shared" si="8"/>
        <v>0</v>
      </c>
      <c r="Y87" s="268">
        <v>0</v>
      </c>
      <c r="Z87" s="268">
        <v>0</v>
      </c>
      <c r="AA87" s="179">
        <f t="shared" si="44"/>
        <v>0</v>
      </c>
      <c r="AB87" s="183" t="str">
        <f t="shared" si="10"/>
        <v>-</v>
      </c>
      <c r="AC87" s="204">
        <f t="shared" si="23"/>
        <v>500</v>
      </c>
      <c r="AD87" s="204">
        <f t="shared" si="24"/>
        <v>0</v>
      </c>
      <c r="AE87" s="179">
        <f t="shared" si="25"/>
        <v>-500</v>
      </c>
      <c r="AF87" s="183">
        <f t="shared" si="13"/>
        <v>0</v>
      </c>
    </row>
    <row r="88" spans="1:32" s="245" customFormat="1" ht="25.5" customHeight="1">
      <c r="A88" s="200" t="s">
        <v>638</v>
      </c>
      <c r="B88" s="384" t="s">
        <v>685</v>
      </c>
      <c r="C88" s="385"/>
      <c r="D88" s="385"/>
      <c r="E88" s="385"/>
      <c r="F88" s="385"/>
      <c r="G88" s="385"/>
      <c r="H88" s="385"/>
      <c r="I88" s="385"/>
      <c r="J88" s="385"/>
      <c r="K88" s="385"/>
      <c r="L88" s="386"/>
      <c r="M88" s="244">
        <v>0</v>
      </c>
      <c r="N88" s="244">
        <v>0</v>
      </c>
      <c r="O88" s="179">
        <f t="shared" si="0"/>
        <v>0</v>
      </c>
      <c r="P88" s="183" t="str">
        <f t="shared" si="6"/>
        <v>-</v>
      </c>
      <c r="Q88" s="244">
        <v>0</v>
      </c>
      <c r="R88" s="244">
        <v>0</v>
      </c>
      <c r="S88" s="179">
        <f t="shared" si="45"/>
        <v>0</v>
      </c>
      <c r="T88" s="183" t="str">
        <f t="shared" si="7"/>
        <v>-</v>
      </c>
      <c r="U88" s="244">
        <v>440</v>
      </c>
      <c r="V88" s="244">
        <v>0</v>
      </c>
      <c r="W88" s="179">
        <f t="shared" si="2"/>
        <v>-440</v>
      </c>
      <c r="X88" s="183">
        <f t="shared" si="8"/>
        <v>0</v>
      </c>
      <c r="Y88" s="268">
        <v>0</v>
      </c>
      <c r="Z88" s="268">
        <v>0</v>
      </c>
      <c r="AA88" s="179">
        <f t="shared" si="44"/>
        <v>0</v>
      </c>
      <c r="AB88" s="183" t="str">
        <f t="shared" si="10"/>
        <v>-</v>
      </c>
      <c r="AC88" s="204">
        <f t="shared" si="23"/>
        <v>440</v>
      </c>
      <c r="AD88" s="204">
        <f t="shared" si="24"/>
        <v>0</v>
      </c>
      <c r="AE88" s="179">
        <f t="shared" si="25"/>
        <v>-440</v>
      </c>
      <c r="AF88" s="183">
        <f t="shared" si="13"/>
        <v>0</v>
      </c>
    </row>
    <row r="89" spans="1:32" ht="25.5" customHeight="1">
      <c r="A89" s="200" t="s">
        <v>639</v>
      </c>
      <c r="B89" s="384" t="s">
        <v>686</v>
      </c>
      <c r="C89" s="385"/>
      <c r="D89" s="385"/>
      <c r="E89" s="385"/>
      <c r="F89" s="385"/>
      <c r="G89" s="385"/>
      <c r="H89" s="385"/>
      <c r="I89" s="385"/>
      <c r="J89" s="385"/>
      <c r="K89" s="385"/>
      <c r="L89" s="386"/>
      <c r="M89" s="244">
        <v>0</v>
      </c>
      <c r="N89" s="244">
        <v>0</v>
      </c>
      <c r="O89" s="179">
        <f t="shared" si="0"/>
        <v>0</v>
      </c>
      <c r="P89" s="183" t="str">
        <f t="shared" si="6"/>
        <v>-</v>
      </c>
      <c r="Q89" s="244">
        <v>0</v>
      </c>
      <c r="R89" s="244">
        <v>0</v>
      </c>
      <c r="S89" s="179">
        <f t="shared" si="45"/>
        <v>0</v>
      </c>
      <c r="T89" s="183" t="str">
        <f t="shared" si="7"/>
        <v>-</v>
      </c>
      <c r="U89" s="112">
        <v>1770</v>
      </c>
      <c r="V89" s="112">
        <v>484</v>
      </c>
      <c r="W89" s="179">
        <f t="shared" si="2"/>
        <v>-1286</v>
      </c>
      <c r="X89" s="183">
        <f t="shared" si="8"/>
        <v>27.344632768361581</v>
      </c>
      <c r="Y89" s="268">
        <v>0</v>
      </c>
      <c r="Z89" s="268">
        <v>0</v>
      </c>
      <c r="AA89" s="179">
        <f t="shared" si="44"/>
        <v>0</v>
      </c>
      <c r="AB89" s="183" t="str">
        <f t="shared" si="10"/>
        <v>-</v>
      </c>
      <c r="AC89" s="204">
        <f t="shared" si="23"/>
        <v>1770</v>
      </c>
      <c r="AD89" s="204">
        <f t="shared" si="24"/>
        <v>484</v>
      </c>
      <c r="AE89" s="179">
        <f t="shared" si="25"/>
        <v>-1286</v>
      </c>
      <c r="AF89" s="183">
        <f t="shared" si="13"/>
        <v>27.344632768361581</v>
      </c>
    </row>
    <row r="90" spans="1:32" s="269" customFormat="1" ht="25.5" customHeight="1">
      <c r="A90" s="200" t="s">
        <v>690</v>
      </c>
      <c r="B90" s="384" t="s">
        <v>687</v>
      </c>
      <c r="C90" s="385"/>
      <c r="D90" s="385"/>
      <c r="E90" s="385"/>
      <c r="F90" s="385"/>
      <c r="G90" s="385"/>
      <c r="H90" s="385"/>
      <c r="I90" s="385"/>
      <c r="J90" s="385"/>
      <c r="K90" s="385"/>
      <c r="L90" s="386"/>
      <c r="M90" s="268">
        <v>0</v>
      </c>
      <c r="N90" s="268">
        <v>0</v>
      </c>
      <c r="O90" s="179">
        <f t="shared" si="0"/>
        <v>0</v>
      </c>
      <c r="P90" s="183" t="str">
        <f t="shared" si="6"/>
        <v>-</v>
      </c>
      <c r="Q90" s="268">
        <v>0</v>
      </c>
      <c r="R90" s="268">
        <v>0</v>
      </c>
      <c r="S90" s="179">
        <f t="shared" ref="S90:S92" si="61">R90-Q90</f>
        <v>0</v>
      </c>
      <c r="T90" s="183" t="str">
        <f t="shared" si="7"/>
        <v>-</v>
      </c>
      <c r="U90" s="268">
        <v>730</v>
      </c>
      <c r="V90" s="268">
        <v>146</v>
      </c>
      <c r="W90" s="179">
        <f t="shared" ref="W90:W92" si="62">V90-U90</f>
        <v>-584</v>
      </c>
      <c r="X90" s="183">
        <f t="shared" si="8"/>
        <v>20</v>
      </c>
      <c r="Y90" s="268">
        <v>0</v>
      </c>
      <c r="Z90" s="268">
        <v>0</v>
      </c>
      <c r="AA90" s="179">
        <f t="shared" si="44"/>
        <v>0</v>
      </c>
      <c r="AB90" s="183" t="str">
        <f t="shared" si="10"/>
        <v>-</v>
      </c>
      <c r="AC90" s="204">
        <f t="shared" ref="AC90:AC92" si="63">SUM(M90,Q90,U90,Y90)</f>
        <v>730</v>
      </c>
      <c r="AD90" s="204">
        <f t="shared" ref="AD90:AD92" si="64">SUM(N90,R90,V90,Z90)</f>
        <v>146</v>
      </c>
      <c r="AE90" s="179">
        <f t="shared" ref="AE90:AE92" si="65">AD90-AC90</f>
        <v>-584</v>
      </c>
      <c r="AF90" s="183">
        <f t="shared" si="13"/>
        <v>20</v>
      </c>
    </row>
    <row r="91" spans="1:32" s="269" customFormat="1" ht="25.5" customHeight="1">
      <c r="A91" s="200" t="s">
        <v>691</v>
      </c>
      <c r="B91" s="387" t="s">
        <v>688</v>
      </c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268">
        <v>0</v>
      </c>
      <c r="N91" s="268">
        <v>0</v>
      </c>
      <c r="O91" s="179">
        <f t="shared" si="0"/>
        <v>0</v>
      </c>
      <c r="P91" s="183" t="str">
        <f t="shared" si="6"/>
        <v>-</v>
      </c>
      <c r="Q91" s="268">
        <v>0</v>
      </c>
      <c r="R91" s="268">
        <v>0</v>
      </c>
      <c r="S91" s="179">
        <f t="shared" si="61"/>
        <v>0</v>
      </c>
      <c r="T91" s="183" t="str">
        <f t="shared" si="7"/>
        <v>-</v>
      </c>
      <c r="U91" s="268">
        <v>670</v>
      </c>
      <c r="V91" s="268">
        <v>0</v>
      </c>
      <c r="W91" s="179">
        <f t="shared" si="62"/>
        <v>-670</v>
      </c>
      <c r="X91" s="183">
        <f t="shared" si="8"/>
        <v>0</v>
      </c>
      <c r="Y91" s="268">
        <v>0</v>
      </c>
      <c r="Z91" s="268">
        <v>0</v>
      </c>
      <c r="AA91" s="179">
        <f t="shared" si="44"/>
        <v>0</v>
      </c>
      <c r="AB91" s="183" t="str">
        <f t="shared" si="10"/>
        <v>-</v>
      </c>
      <c r="AC91" s="204">
        <f t="shared" si="63"/>
        <v>670</v>
      </c>
      <c r="AD91" s="204">
        <f t="shared" si="64"/>
        <v>0</v>
      </c>
      <c r="AE91" s="179">
        <f t="shared" si="65"/>
        <v>-670</v>
      </c>
      <c r="AF91" s="183">
        <f t="shared" si="13"/>
        <v>0</v>
      </c>
    </row>
    <row r="92" spans="1:32" s="269" customFormat="1" ht="25.5" customHeight="1">
      <c r="A92" s="200" t="s">
        <v>692</v>
      </c>
      <c r="B92" s="387" t="s">
        <v>689</v>
      </c>
      <c r="C92" s="387"/>
      <c r="D92" s="387"/>
      <c r="E92" s="387"/>
      <c r="F92" s="387"/>
      <c r="G92" s="387"/>
      <c r="H92" s="387"/>
      <c r="I92" s="387"/>
      <c r="J92" s="387"/>
      <c r="K92" s="387"/>
      <c r="L92" s="387"/>
      <c r="M92" s="268">
        <v>0</v>
      </c>
      <c r="N92" s="268">
        <v>0</v>
      </c>
      <c r="O92" s="179">
        <f t="shared" si="0"/>
        <v>0</v>
      </c>
      <c r="P92" s="183" t="str">
        <f t="shared" si="6"/>
        <v>-</v>
      </c>
      <c r="Q92" s="268">
        <v>0</v>
      </c>
      <c r="R92" s="268">
        <v>0</v>
      </c>
      <c r="S92" s="179">
        <f t="shared" si="61"/>
        <v>0</v>
      </c>
      <c r="T92" s="183" t="str">
        <f t="shared" si="7"/>
        <v>-</v>
      </c>
      <c r="U92" s="268">
        <v>6660</v>
      </c>
      <c r="V92" s="268">
        <v>4453</v>
      </c>
      <c r="W92" s="179">
        <f t="shared" si="62"/>
        <v>-2207</v>
      </c>
      <c r="X92" s="183">
        <f t="shared" si="8"/>
        <v>66.861861861861854</v>
      </c>
      <c r="Y92" s="268">
        <v>0</v>
      </c>
      <c r="Z92" s="268">
        <v>0</v>
      </c>
      <c r="AA92" s="179">
        <f t="shared" si="44"/>
        <v>0</v>
      </c>
      <c r="AB92" s="183" t="str">
        <f t="shared" si="10"/>
        <v>-</v>
      </c>
      <c r="AC92" s="204">
        <f t="shared" si="63"/>
        <v>6660</v>
      </c>
      <c r="AD92" s="204">
        <f t="shared" si="64"/>
        <v>4453</v>
      </c>
      <c r="AE92" s="179">
        <f t="shared" si="65"/>
        <v>-2207</v>
      </c>
      <c r="AF92" s="183">
        <f t="shared" si="13"/>
        <v>66.861861861861854</v>
      </c>
    </row>
    <row r="93" spans="1:32" ht="24.95" customHeight="1">
      <c r="A93" s="468" t="s">
        <v>53</v>
      </c>
      <c r="B93" s="469"/>
      <c r="C93" s="469"/>
      <c r="D93" s="469"/>
      <c r="E93" s="469"/>
      <c r="F93" s="469"/>
      <c r="G93" s="469"/>
      <c r="H93" s="469"/>
      <c r="I93" s="469"/>
      <c r="J93" s="469"/>
      <c r="K93" s="469"/>
      <c r="L93" s="470"/>
      <c r="M93" s="179">
        <f>SUM(M40:M76)</f>
        <v>0</v>
      </c>
      <c r="N93" s="179">
        <f>SUM(N40:N76)</f>
        <v>0</v>
      </c>
      <c r="O93" s="179">
        <f>SUM(O40:O76)</f>
        <v>0</v>
      </c>
      <c r="P93" s="285" t="e">
        <f>N93/M93*100</f>
        <v>#DIV/0!</v>
      </c>
      <c r="Q93" s="179">
        <f>SUM(Q40:Q76)</f>
        <v>0</v>
      </c>
      <c r="R93" s="179">
        <f>SUM(R40:R76)</f>
        <v>0</v>
      </c>
      <c r="S93" s="179">
        <f>SUM(S40:S76)</f>
        <v>0</v>
      </c>
      <c r="T93" s="285" t="e">
        <f>R93/Q93*100</f>
        <v>#DIV/0!</v>
      </c>
      <c r="U93" s="179">
        <f>U32+U36+U57+U58+U75+U83</f>
        <v>133089</v>
      </c>
      <c r="V93" s="179">
        <f>V32+V36+V57+V58+V75+V83</f>
        <v>23431</v>
      </c>
      <c r="W93" s="179">
        <f>W32+W36+W57+W58+W75+W83</f>
        <v>-109658</v>
      </c>
      <c r="X93" s="182">
        <f>V93/U93*100</f>
        <v>17.605512100924944</v>
      </c>
      <c r="Y93" s="179">
        <f>Y32+Y36+Y57+Y58+Y75</f>
        <v>0</v>
      </c>
      <c r="Z93" s="179">
        <f>Z32+Z36+Z57+Z58+Z75</f>
        <v>0</v>
      </c>
      <c r="AA93" s="179">
        <f>AA32+AA36+AA57+AA58+AA75</f>
        <v>0</v>
      </c>
      <c r="AB93" s="285" t="e">
        <f>Z93/Y93*100</f>
        <v>#DIV/0!</v>
      </c>
      <c r="AC93" s="179">
        <f>AC32+AC36+AC57+AC58+AC75+AC83</f>
        <v>133089</v>
      </c>
      <c r="AD93" s="179">
        <f>AD32+AD36+AD57+AD58+AD75+AD83</f>
        <v>23431</v>
      </c>
      <c r="AE93" s="179">
        <f>AE32+AE36+AE57+AE58+AE75+AE83</f>
        <v>-109658</v>
      </c>
      <c r="AF93" s="182">
        <f>AD93/AC93*100</f>
        <v>17.605512100924944</v>
      </c>
    </row>
    <row r="94" spans="1:32" ht="24.95" customHeight="1">
      <c r="A94" s="384" t="s">
        <v>54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5"/>
      <c r="L94" s="386"/>
      <c r="M94" s="183">
        <f>M93/AC93*100</f>
        <v>0</v>
      </c>
      <c r="N94" s="183">
        <f>N93/AD93*100</f>
        <v>0</v>
      </c>
      <c r="O94" s="88"/>
      <c r="P94" s="88"/>
      <c r="Q94" s="183">
        <f>Q93/AC93*100</f>
        <v>0</v>
      </c>
      <c r="R94" s="183">
        <f>R93/AD93*100</f>
        <v>0</v>
      </c>
      <c r="S94" s="88"/>
      <c r="T94" s="88"/>
      <c r="U94" s="183">
        <f>U93/AC93*100</f>
        <v>100</v>
      </c>
      <c r="V94" s="183">
        <f>V93/AD93*100</f>
        <v>100</v>
      </c>
      <c r="W94" s="88"/>
      <c r="X94" s="88"/>
      <c r="Y94" s="183">
        <f>Y93/AC93*100</f>
        <v>0</v>
      </c>
      <c r="Z94" s="183">
        <f>Z93/AD93*100</f>
        <v>0</v>
      </c>
      <c r="AA94" s="88"/>
      <c r="AB94" s="88"/>
      <c r="AC94" s="183">
        <f>SUM(M94,Q94,U94,Y94)</f>
        <v>100</v>
      </c>
      <c r="AD94" s="183">
        <f>SUM(N94,R94,V94,Z94)</f>
        <v>100</v>
      </c>
      <c r="AE94" s="88"/>
      <c r="AF94" s="88"/>
    </row>
    <row r="95" spans="1:32" ht="15" customHeight="1">
      <c r="A95" s="17"/>
      <c r="B95" s="17"/>
      <c r="C95" s="17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32" ht="15" customHeight="1">
      <c r="A96" s="17"/>
      <c r="B96" s="17"/>
      <c r="C96" s="17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32" s="42" customFormat="1" ht="31.5" customHeight="1">
      <c r="C97" s="42" t="s">
        <v>176</v>
      </c>
    </row>
    <row r="98" spans="1:32" s="8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L98" s="2"/>
      <c r="AD98" s="393" t="s">
        <v>422</v>
      </c>
      <c r="AE98" s="393"/>
      <c r="AF98" s="393"/>
    </row>
    <row r="99" spans="1:32" s="82" customFormat="1" ht="34.5" customHeight="1">
      <c r="A99" s="293" t="s">
        <v>49</v>
      </c>
      <c r="B99" s="361" t="s">
        <v>219</v>
      </c>
      <c r="C99" s="363"/>
      <c r="D99" s="291" t="s">
        <v>221</v>
      </c>
      <c r="E99" s="291"/>
      <c r="F99" s="291" t="s">
        <v>148</v>
      </c>
      <c r="G99" s="291"/>
      <c r="H99" s="291" t="s">
        <v>346</v>
      </c>
      <c r="I99" s="291"/>
      <c r="J99" s="291" t="s">
        <v>347</v>
      </c>
      <c r="K99" s="291"/>
      <c r="L99" s="291" t="s">
        <v>381</v>
      </c>
      <c r="M99" s="291"/>
      <c r="N99" s="291"/>
      <c r="O99" s="291"/>
      <c r="P99" s="291"/>
      <c r="Q99" s="291"/>
      <c r="R99" s="291"/>
      <c r="S99" s="291"/>
      <c r="T99" s="291"/>
      <c r="U99" s="291"/>
      <c r="V99" s="291" t="s">
        <v>220</v>
      </c>
      <c r="W99" s="291"/>
      <c r="X99" s="291"/>
      <c r="Y99" s="291"/>
      <c r="Z99" s="291"/>
      <c r="AA99" s="291" t="s">
        <v>357</v>
      </c>
      <c r="AB99" s="291"/>
      <c r="AC99" s="291"/>
      <c r="AD99" s="291"/>
      <c r="AE99" s="291"/>
      <c r="AF99" s="291"/>
    </row>
    <row r="100" spans="1:32" s="82" customFormat="1" ht="52.5" customHeight="1">
      <c r="A100" s="293"/>
      <c r="B100" s="448"/>
      <c r="C100" s="449"/>
      <c r="D100" s="291"/>
      <c r="E100" s="291"/>
      <c r="F100" s="291"/>
      <c r="G100" s="291"/>
      <c r="H100" s="291"/>
      <c r="I100" s="291"/>
      <c r="J100" s="291"/>
      <c r="K100" s="291"/>
      <c r="L100" s="291" t="s">
        <v>204</v>
      </c>
      <c r="M100" s="291"/>
      <c r="N100" s="291" t="s">
        <v>208</v>
      </c>
      <c r="O100" s="291"/>
      <c r="P100" s="291" t="s">
        <v>209</v>
      </c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</row>
    <row r="101" spans="1:32" s="83" customFormat="1" ht="82.5" customHeight="1">
      <c r="A101" s="293"/>
      <c r="B101" s="364"/>
      <c r="C101" s="366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 t="s">
        <v>205</v>
      </c>
      <c r="Q101" s="291"/>
      <c r="R101" s="291" t="s">
        <v>206</v>
      </c>
      <c r="S101" s="291"/>
      <c r="T101" s="291" t="s">
        <v>207</v>
      </c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</row>
    <row r="102" spans="1:32" s="82" customFormat="1" ht="18.75" customHeight="1">
      <c r="A102" s="67">
        <v>1</v>
      </c>
      <c r="B102" s="344">
        <v>2</v>
      </c>
      <c r="C102" s="345"/>
      <c r="D102" s="291">
        <v>3</v>
      </c>
      <c r="E102" s="291"/>
      <c r="F102" s="291">
        <v>4</v>
      </c>
      <c r="G102" s="291"/>
      <c r="H102" s="291">
        <v>5</v>
      </c>
      <c r="I102" s="291"/>
      <c r="J102" s="291">
        <v>6</v>
      </c>
      <c r="K102" s="291"/>
      <c r="L102" s="344">
        <v>7</v>
      </c>
      <c r="M102" s="345"/>
      <c r="N102" s="344">
        <v>8</v>
      </c>
      <c r="O102" s="345"/>
      <c r="P102" s="291">
        <v>9</v>
      </c>
      <c r="Q102" s="291"/>
      <c r="R102" s="293">
        <v>10</v>
      </c>
      <c r="S102" s="293"/>
      <c r="T102" s="291">
        <v>11</v>
      </c>
      <c r="U102" s="291"/>
      <c r="V102" s="291">
        <v>12</v>
      </c>
      <c r="W102" s="291"/>
      <c r="X102" s="291"/>
      <c r="Y102" s="291"/>
      <c r="Z102" s="291"/>
      <c r="AA102" s="291">
        <v>13</v>
      </c>
      <c r="AB102" s="291"/>
      <c r="AC102" s="291"/>
      <c r="AD102" s="291"/>
      <c r="AE102" s="291"/>
      <c r="AF102" s="291"/>
    </row>
    <row r="103" spans="1:32" s="82" customFormat="1">
      <c r="A103" s="101">
        <v>1</v>
      </c>
      <c r="B103" s="423" t="s">
        <v>732</v>
      </c>
      <c r="C103" s="424"/>
      <c r="D103" s="368"/>
      <c r="E103" s="368"/>
      <c r="F103" s="329"/>
      <c r="G103" s="329"/>
      <c r="H103" s="329"/>
      <c r="I103" s="329"/>
      <c r="J103" s="329"/>
      <c r="K103" s="329"/>
      <c r="L103" s="330">
        <v>1501</v>
      </c>
      <c r="M103" s="332"/>
      <c r="N103" s="339">
        <f t="shared" ref="N103:N109" si="66">SUM(P103,R103,T103)</f>
        <v>1501</v>
      </c>
      <c r="O103" s="341"/>
      <c r="P103" s="329">
        <v>1501</v>
      </c>
      <c r="Q103" s="329"/>
      <c r="R103" s="329"/>
      <c r="S103" s="329"/>
      <c r="T103" s="329"/>
      <c r="U103" s="329"/>
      <c r="V103" s="347"/>
      <c r="W103" s="369"/>
      <c r="X103" s="369"/>
      <c r="Y103" s="369"/>
      <c r="Z103" s="348"/>
      <c r="AA103" s="343"/>
      <c r="AB103" s="343"/>
      <c r="AC103" s="343"/>
      <c r="AD103" s="343"/>
      <c r="AE103" s="343"/>
      <c r="AF103" s="343"/>
    </row>
    <row r="104" spans="1:32" s="82" customFormat="1" ht="38.25" customHeight="1">
      <c r="A104" s="101">
        <v>2</v>
      </c>
      <c r="B104" s="423" t="s">
        <v>722</v>
      </c>
      <c r="C104" s="424"/>
      <c r="D104" s="368">
        <v>2016</v>
      </c>
      <c r="E104" s="368"/>
      <c r="F104" s="329"/>
      <c r="G104" s="329"/>
      <c r="H104" s="329"/>
      <c r="I104" s="329"/>
      <c r="J104" s="329">
        <v>125</v>
      </c>
      <c r="K104" s="329"/>
      <c r="L104" s="330">
        <v>125</v>
      </c>
      <c r="M104" s="332"/>
      <c r="N104" s="339">
        <f t="shared" si="66"/>
        <v>125</v>
      </c>
      <c r="O104" s="341"/>
      <c r="P104" s="329">
        <v>125</v>
      </c>
      <c r="Q104" s="329"/>
      <c r="R104" s="329"/>
      <c r="S104" s="329"/>
      <c r="T104" s="329"/>
      <c r="U104" s="329"/>
      <c r="V104" s="472"/>
      <c r="W104" s="472"/>
      <c r="X104" s="472"/>
      <c r="Y104" s="472"/>
      <c r="Z104" s="472"/>
      <c r="AA104" s="343"/>
      <c r="AB104" s="343"/>
      <c r="AC104" s="343"/>
      <c r="AD104" s="343"/>
      <c r="AE104" s="343"/>
      <c r="AF104" s="343"/>
    </row>
    <row r="105" spans="1:32" s="82" customFormat="1" ht="20.100000000000001" customHeight="1">
      <c r="A105" s="101"/>
      <c r="B105" s="425"/>
      <c r="C105" s="426"/>
      <c r="D105" s="368"/>
      <c r="E105" s="368"/>
      <c r="F105" s="329"/>
      <c r="G105" s="329"/>
      <c r="H105" s="329"/>
      <c r="I105" s="329"/>
      <c r="J105" s="329"/>
      <c r="K105" s="329"/>
      <c r="L105" s="330"/>
      <c r="M105" s="332"/>
      <c r="N105" s="339">
        <f t="shared" si="66"/>
        <v>0</v>
      </c>
      <c r="O105" s="341"/>
      <c r="P105" s="329"/>
      <c r="Q105" s="329"/>
      <c r="R105" s="329"/>
      <c r="S105" s="329"/>
      <c r="T105" s="329"/>
      <c r="U105" s="329"/>
      <c r="V105" s="472"/>
      <c r="W105" s="472"/>
      <c r="X105" s="472"/>
      <c r="Y105" s="472"/>
      <c r="Z105" s="472"/>
      <c r="AA105" s="343"/>
      <c r="AB105" s="343"/>
      <c r="AC105" s="343"/>
      <c r="AD105" s="343"/>
      <c r="AE105" s="343"/>
      <c r="AF105" s="343"/>
    </row>
    <row r="106" spans="1:32" s="82" customFormat="1" ht="20.100000000000001" customHeight="1">
      <c r="A106" s="101"/>
      <c r="B106" s="425"/>
      <c r="C106" s="426"/>
      <c r="D106" s="368"/>
      <c r="E106" s="368"/>
      <c r="F106" s="329"/>
      <c r="G106" s="329"/>
      <c r="H106" s="329"/>
      <c r="I106" s="329"/>
      <c r="J106" s="329"/>
      <c r="K106" s="329"/>
      <c r="L106" s="330"/>
      <c r="M106" s="332"/>
      <c r="N106" s="339">
        <f t="shared" si="66"/>
        <v>0</v>
      </c>
      <c r="O106" s="341"/>
      <c r="P106" s="329"/>
      <c r="Q106" s="329"/>
      <c r="R106" s="329"/>
      <c r="S106" s="329"/>
      <c r="T106" s="329"/>
      <c r="U106" s="329"/>
      <c r="V106" s="472"/>
      <c r="W106" s="472"/>
      <c r="X106" s="472"/>
      <c r="Y106" s="472"/>
      <c r="Z106" s="472"/>
      <c r="AA106" s="343"/>
      <c r="AB106" s="343"/>
      <c r="AC106" s="343"/>
      <c r="AD106" s="343"/>
      <c r="AE106" s="343"/>
      <c r="AF106" s="343"/>
    </row>
    <row r="107" spans="1:32" s="82" customFormat="1" ht="20.100000000000001" customHeight="1">
      <c r="A107" s="101"/>
      <c r="B107" s="425"/>
      <c r="C107" s="426"/>
      <c r="D107" s="368"/>
      <c r="E107" s="368"/>
      <c r="F107" s="329"/>
      <c r="G107" s="329"/>
      <c r="H107" s="329"/>
      <c r="I107" s="329"/>
      <c r="J107" s="329"/>
      <c r="K107" s="329"/>
      <c r="L107" s="330"/>
      <c r="M107" s="332"/>
      <c r="N107" s="339">
        <f t="shared" si="66"/>
        <v>0</v>
      </c>
      <c r="O107" s="341"/>
      <c r="P107" s="329"/>
      <c r="Q107" s="329"/>
      <c r="R107" s="329"/>
      <c r="S107" s="329"/>
      <c r="T107" s="329"/>
      <c r="U107" s="329"/>
      <c r="V107" s="472"/>
      <c r="W107" s="472"/>
      <c r="X107" s="472"/>
      <c r="Y107" s="472"/>
      <c r="Z107" s="472"/>
      <c r="AA107" s="343"/>
      <c r="AB107" s="343"/>
      <c r="AC107" s="343"/>
      <c r="AD107" s="343"/>
      <c r="AE107" s="343"/>
      <c r="AF107" s="343"/>
    </row>
    <row r="108" spans="1:32" s="82" customFormat="1" ht="20.100000000000001" customHeight="1">
      <c r="A108" s="101"/>
      <c r="B108" s="425"/>
      <c r="C108" s="426"/>
      <c r="D108" s="368"/>
      <c r="E108" s="368"/>
      <c r="F108" s="329"/>
      <c r="G108" s="329"/>
      <c r="H108" s="329"/>
      <c r="I108" s="329"/>
      <c r="J108" s="329"/>
      <c r="K108" s="329"/>
      <c r="L108" s="330"/>
      <c r="M108" s="332"/>
      <c r="N108" s="339">
        <f t="shared" si="66"/>
        <v>0</v>
      </c>
      <c r="O108" s="341"/>
      <c r="P108" s="329"/>
      <c r="Q108" s="329"/>
      <c r="R108" s="329"/>
      <c r="S108" s="329"/>
      <c r="T108" s="329"/>
      <c r="U108" s="329"/>
      <c r="V108" s="472"/>
      <c r="W108" s="472"/>
      <c r="X108" s="472"/>
      <c r="Y108" s="472"/>
      <c r="Z108" s="472"/>
      <c r="AA108" s="343"/>
      <c r="AB108" s="343"/>
      <c r="AC108" s="343"/>
      <c r="AD108" s="343"/>
      <c r="AE108" s="343"/>
      <c r="AF108" s="343"/>
    </row>
    <row r="109" spans="1:32" s="82" customFormat="1" ht="20.100000000000001" customHeight="1">
      <c r="A109" s="101"/>
      <c r="B109" s="425"/>
      <c r="C109" s="426"/>
      <c r="D109" s="368"/>
      <c r="E109" s="368"/>
      <c r="F109" s="329"/>
      <c r="G109" s="329"/>
      <c r="H109" s="329"/>
      <c r="I109" s="329"/>
      <c r="J109" s="329"/>
      <c r="K109" s="329"/>
      <c r="L109" s="330"/>
      <c r="M109" s="332"/>
      <c r="N109" s="339">
        <f t="shared" si="66"/>
        <v>0</v>
      </c>
      <c r="O109" s="341"/>
      <c r="P109" s="329"/>
      <c r="Q109" s="329"/>
      <c r="R109" s="329"/>
      <c r="S109" s="329"/>
      <c r="T109" s="329"/>
      <c r="U109" s="329"/>
      <c r="V109" s="472"/>
      <c r="W109" s="472"/>
      <c r="X109" s="472"/>
      <c r="Y109" s="472"/>
      <c r="Z109" s="472"/>
      <c r="AA109" s="343"/>
      <c r="AB109" s="343"/>
      <c r="AC109" s="343"/>
      <c r="AD109" s="343"/>
      <c r="AE109" s="343"/>
      <c r="AF109" s="343"/>
    </row>
    <row r="110" spans="1:32" s="82" customFormat="1" ht="24.95" customHeight="1">
      <c r="A110" s="475" t="s">
        <v>53</v>
      </c>
      <c r="B110" s="476"/>
      <c r="C110" s="476"/>
      <c r="D110" s="476"/>
      <c r="E110" s="477"/>
      <c r="F110" s="455">
        <f>SUM(F103:F109)</f>
        <v>0</v>
      </c>
      <c r="G110" s="455"/>
      <c r="H110" s="455">
        <f>SUM(H103:H109)</f>
        <v>0</v>
      </c>
      <c r="I110" s="455"/>
      <c r="J110" s="455">
        <f>SUM(J103:J109)</f>
        <v>125</v>
      </c>
      <c r="K110" s="455"/>
      <c r="L110" s="455">
        <f>SUM(L103:L109)</f>
        <v>1626</v>
      </c>
      <c r="M110" s="455"/>
      <c r="N110" s="455">
        <f>SUM(N103:N109)</f>
        <v>1626</v>
      </c>
      <c r="O110" s="455"/>
      <c r="P110" s="455">
        <f>SUM(P103:P109)</f>
        <v>1626</v>
      </c>
      <c r="Q110" s="455"/>
      <c r="R110" s="455">
        <f>SUM(R103:R109)</f>
        <v>0</v>
      </c>
      <c r="S110" s="455"/>
      <c r="T110" s="455">
        <f>SUM(T103:T109)</f>
        <v>0</v>
      </c>
      <c r="U110" s="455"/>
      <c r="V110" s="454"/>
      <c r="W110" s="454"/>
      <c r="X110" s="454"/>
      <c r="Y110" s="454"/>
      <c r="Z110" s="454"/>
      <c r="AA110" s="373"/>
      <c r="AB110" s="373"/>
      <c r="AC110" s="373"/>
      <c r="AD110" s="373"/>
      <c r="AE110" s="373"/>
      <c r="AF110" s="373"/>
    </row>
    <row r="111" spans="1:32" ht="15" customHeight="1">
      <c r="A111" s="17"/>
      <c r="B111" s="17"/>
      <c r="C111" s="17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3" spans="1:29" ht="15" customHeight="1">
      <c r="A113" s="17"/>
      <c r="B113" s="17"/>
      <c r="C113" s="17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9" ht="15" customHeight="1">
      <c r="A114" s="17"/>
      <c r="B114" s="17"/>
      <c r="C114" s="17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9" ht="15" customHeight="1">
      <c r="A115" s="17"/>
      <c r="B115" s="17"/>
      <c r="C115" s="313" t="s">
        <v>630</v>
      </c>
      <c r="D115" s="313"/>
      <c r="E115" s="313"/>
      <c r="F115" s="313"/>
      <c r="G115" s="313"/>
      <c r="H115" s="80"/>
      <c r="I115" s="263"/>
      <c r="J115" s="262"/>
      <c r="K115" s="19"/>
      <c r="L115" s="19"/>
      <c r="M115" s="19"/>
      <c r="N115" s="265" t="s">
        <v>203</v>
      </c>
      <c r="O115" s="265"/>
      <c r="P115" s="311" t="s">
        <v>94</v>
      </c>
      <c r="Q115" s="311"/>
      <c r="R115" s="311"/>
      <c r="S115" s="19"/>
      <c r="T115" s="19"/>
      <c r="U115" s="19"/>
      <c r="V115" s="19"/>
      <c r="W115" s="19"/>
      <c r="X115" s="262"/>
      <c r="Y115" s="262"/>
      <c r="Z115" s="262"/>
      <c r="AA115" s="289" t="s">
        <v>734</v>
      </c>
      <c r="AB115" s="289"/>
      <c r="AC115" s="263"/>
    </row>
    <row r="116" spans="1:29">
      <c r="B116" s="263"/>
      <c r="C116" s="261" t="s">
        <v>631</v>
      </c>
      <c r="D116" s="262"/>
      <c r="E116" s="263"/>
      <c r="F116" s="263"/>
      <c r="G116" s="262"/>
      <c r="H116" s="263"/>
      <c r="I116" s="263"/>
      <c r="J116" s="263"/>
      <c r="K116" s="263"/>
      <c r="L116" s="263"/>
      <c r="M116" s="263"/>
      <c r="N116" s="263"/>
      <c r="O116" s="263"/>
      <c r="P116" s="288" t="s">
        <v>216</v>
      </c>
      <c r="Q116" s="288"/>
      <c r="R116" s="263"/>
      <c r="S116" s="263"/>
      <c r="T116" s="263"/>
      <c r="U116" s="263"/>
      <c r="V116" s="263"/>
      <c r="W116" s="263"/>
      <c r="X116" s="263"/>
      <c r="Y116" s="263"/>
      <c r="Z116" s="263"/>
      <c r="AA116" s="310" t="s">
        <v>90</v>
      </c>
      <c r="AB116" s="310"/>
      <c r="AC116" s="263"/>
    </row>
    <row r="118" spans="1:29">
      <c r="C118" s="36"/>
      <c r="D118" s="36"/>
      <c r="E118" s="36"/>
      <c r="F118" s="36"/>
      <c r="G118" s="36"/>
      <c r="H118" s="36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36"/>
      <c r="V118" s="36"/>
    </row>
    <row r="119" spans="1:29" s="392" customFormat="1" ht="22.5" customHeight="1">
      <c r="A119" s="391" t="s">
        <v>430</v>
      </c>
    </row>
    <row r="120" spans="1:29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9">
      <c r="C121" s="37"/>
    </row>
    <row r="124" spans="1:29" ht="19.5">
      <c r="C124" s="38"/>
    </row>
    <row r="125" spans="1:29" ht="19.5">
      <c r="C125" s="38"/>
    </row>
    <row r="126" spans="1:29" ht="19.5">
      <c r="C126" s="38"/>
    </row>
    <row r="129" spans="3:3" ht="19.5">
      <c r="C129" s="38"/>
    </row>
    <row r="130" spans="3:3" ht="19.5">
      <c r="C130" s="38"/>
    </row>
  </sheetData>
  <mergeCells count="340">
    <mergeCell ref="C115:G115"/>
    <mergeCell ref="P115:R115"/>
    <mergeCell ref="AA115:AB115"/>
    <mergeCell ref="P116:Q116"/>
    <mergeCell ref="AA116:AB116"/>
    <mergeCell ref="B84:L84"/>
    <mergeCell ref="B85:L85"/>
    <mergeCell ref="B86:L86"/>
    <mergeCell ref="B87:L87"/>
    <mergeCell ref="B89:L89"/>
    <mergeCell ref="B102:C102"/>
    <mergeCell ref="F99:G101"/>
    <mergeCell ref="F102:G102"/>
    <mergeCell ref="L103:M103"/>
    <mergeCell ref="P110:Q110"/>
    <mergeCell ref="F110:G110"/>
    <mergeCell ref="A110:E110"/>
    <mergeCell ref="T109:U109"/>
    <mergeCell ref="T108:U108"/>
    <mergeCell ref="L102:M102"/>
    <mergeCell ref="H102:I102"/>
    <mergeCell ref="J102:K102"/>
    <mergeCell ref="V109:Z109"/>
    <mergeCell ref="R110:S110"/>
    <mergeCell ref="M29:M30"/>
    <mergeCell ref="B60:L60"/>
    <mergeCell ref="B75:L75"/>
    <mergeCell ref="B76:L76"/>
    <mergeCell ref="B79:L79"/>
    <mergeCell ref="B80:L80"/>
    <mergeCell ref="B78:L78"/>
    <mergeCell ref="B77:L77"/>
    <mergeCell ref="B88:L88"/>
    <mergeCell ref="B83:L83"/>
    <mergeCell ref="B32:L32"/>
    <mergeCell ref="B44:L44"/>
    <mergeCell ref="B48:L48"/>
    <mergeCell ref="B58:L58"/>
    <mergeCell ref="B59:L59"/>
    <mergeCell ref="B33:L33"/>
    <mergeCell ref="B52:L52"/>
    <mergeCell ref="B53:L53"/>
    <mergeCell ref="B54:L54"/>
    <mergeCell ref="B55:L55"/>
    <mergeCell ref="B81:L81"/>
    <mergeCell ref="B35:L35"/>
    <mergeCell ref="B56:L56"/>
    <mergeCell ref="R10:T10"/>
    <mergeCell ref="P21:Q21"/>
    <mergeCell ref="D18:G18"/>
    <mergeCell ref="Q28:T28"/>
    <mergeCell ref="Q29:Q30"/>
    <mergeCell ref="R29:R30"/>
    <mergeCell ref="X20:Z20"/>
    <mergeCell ref="D22:G22"/>
    <mergeCell ref="B57:L57"/>
    <mergeCell ref="B36:L36"/>
    <mergeCell ref="B37:L37"/>
    <mergeCell ref="B38:L38"/>
    <mergeCell ref="B40:L40"/>
    <mergeCell ref="B41:L41"/>
    <mergeCell ref="B42:L42"/>
    <mergeCell ref="B45:L45"/>
    <mergeCell ref="B47:L47"/>
    <mergeCell ref="B50:L50"/>
    <mergeCell ref="B39:L39"/>
    <mergeCell ref="B43:L43"/>
    <mergeCell ref="B46:L46"/>
    <mergeCell ref="B51:L51"/>
    <mergeCell ref="B49:L49"/>
    <mergeCell ref="B34:L34"/>
    <mergeCell ref="A15:A17"/>
    <mergeCell ref="D15:G17"/>
    <mergeCell ref="H15:O17"/>
    <mergeCell ref="B22:C22"/>
    <mergeCell ref="H21:O21"/>
    <mergeCell ref="V108:Z108"/>
    <mergeCell ref="G9:Q9"/>
    <mergeCell ref="D19:G19"/>
    <mergeCell ref="D20:G20"/>
    <mergeCell ref="A10:Q10"/>
    <mergeCell ref="P19:Q19"/>
    <mergeCell ref="P20:Q20"/>
    <mergeCell ref="B20:C20"/>
    <mergeCell ref="R102:S102"/>
    <mergeCell ref="T102:U102"/>
    <mergeCell ref="N100:O101"/>
    <mergeCell ref="V104:Z104"/>
    <mergeCell ref="T107:U107"/>
    <mergeCell ref="V107:Z107"/>
    <mergeCell ref="T106:U106"/>
    <mergeCell ref="V106:Z106"/>
    <mergeCell ref="V105:Z105"/>
    <mergeCell ref="T105:U105"/>
    <mergeCell ref="V102:Z102"/>
    <mergeCell ref="H110:I110"/>
    <mergeCell ref="L110:M110"/>
    <mergeCell ref="N110:O110"/>
    <mergeCell ref="D109:E109"/>
    <mergeCell ref="F109:G109"/>
    <mergeCell ref="T110:U110"/>
    <mergeCell ref="A94:L94"/>
    <mergeCell ref="A99:A101"/>
    <mergeCell ref="F104:G104"/>
    <mergeCell ref="P107:Q107"/>
    <mergeCell ref="R106:S106"/>
    <mergeCell ref="L109:M109"/>
    <mergeCell ref="N109:O109"/>
    <mergeCell ref="P109:Q109"/>
    <mergeCell ref="J108:K108"/>
    <mergeCell ref="R108:S108"/>
    <mergeCell ref="L108:M108"/>
    <mergeCell ref="N108:O108"/>
    <mergeCell ref="N106:O106"/>
    <mergeCell ref="P106:Q106"/>
    <mergeCell ref="R107:S107"/>
    <mergeCell ref="J106:K106"/>
    <mergeCell ref="L106:M106"/>
    <mergeCell ref="B107:C107"/>
    <mergeCell ref="A93:L93"/>
    <mergeCell ref="P105:Q105"/>
    <mergeCell ref="R103:S103"/>
    <mergeCell ref="R105:S105"/>
    <mergeCell ref="N103:O103"/>
    <mergeCell ref="T104:U104"/>
    <mergeCell ref="P108:Q108"/>
    <mergeCell ref="J107:K107"/>
    <mergeCell ref="L107:M107"/>
    <mergeCell ref="N107:O107"/>
    <mergeCell ref="L105:M105"/>
    <mergeCell ref="D102:E102"/>
    <mergeCell ref="B99:C101"/>
    <mergeCell ref="J103:K103"/>
    <mergeCell ref="J104:K104"/>
    <mergeCell ref="L104:M104"/>
    <mergeCell ref="L99:U99"/>
    <mergeCell ref="H105:I105"/>
    <mergeCell ref="J105:K105"/>
    <mergeCell ref="H104:I104"/>
    <mergeCell ref="T101:U101"/>
    <mergeCell ref="L100:M101"/>
    <mergeCell ref="H99:I101"/>
    <mergeCell ref="J99:K101"/>
    <mergeCell ref="V110:Z110"/>
    <mergeCell ref="J110:K110"/>
    <mergeCell ref="AD9:AF9"/>
    <mergeCell ref="AA9:AC9"/>
    <mergeCell ref="AA10:AC10"/>
    <mergeCell ref="Z27:AB27"/>
    <mergeCell ref="X16:Z17"/>
    <mergeCell ref="AA22:AC22"/>
    <mergeCell ref="AA23:AC23"/>
    <mergeCell ref="X22:Z22"/>
    <mergeCell ref="X23:Z23"/>
    <mergeCell ref="AD22:AF22"/>
    <mergeCell ref="AD10:AF10"/>
    <mergeCell ref="X21:Z21"/>
    <mergeCell ref="AD18:AF18"/>
    <mergeCell ref="AD19:AF19"/>
    <mergeCell ref="AD20:AF20"/>
    <mergeCell ref="AD21:AF21"/>
    <mergeCell ref="AA18:AC18"/>
    <mergeCell ref="AA19:AC19"/>
    <mergeCell ref="AA20:AC20"/>
    <mergeCell ref="AA21:AC21"/>
    <mergeCell ref="U18:W18"/>
    <mergeCell ref="P18:Q18"/>
    <mergeCell ref="AD7:AF7"/>
    <mergeCell ref="AD6:AF6"/>
    <mergeCell ref="B31:L31"/>
    <mergeCell ref="AD15:AF17"/>
    <mergeCell ref="AA15:AC17"/>
    <mergeCell ref="P15:Q17"/>
    <mergeCell ref="R15:Z15"/>
    <mergeCell ref="B15:C17"/>
    <mergeCell ref="B18:C18"/>
    <mergeCell ref="O29:O30"/>
    <mergeCell ref="AD8:AF8"/>
    <mergeCell ref="AA8:AC8"/>
    <mergeCell ref="X8:Z8"/>
    <mergeCell ref="U8:W8"/>
    <mergeCell ref="B8:C8"/>
    <mergeCell ref="D8:F8"/>
    <mergeCell ref="X10:Z10"/>
    <mergeCell ref="R8:T8"/>
    <mergeCell ref="U9:W9"/>
    <mergeCell ref="X9:Z9"/>
    <mergeCell ref="U10:W10"/>
    <mergeCell ref="D9:F9"/>
    <mergeCell ref="D21:G21"/>
    <mergeCell ref="X18:Z18"/>
    <mergeCell ref="A3:A4"/>
    <mergeCell ref="U6:W6"/>
    <mergeCell ref="U4:W4"/>
    <mergeCell ref="X4:Z4"/>
    <mergeCell ref="R5:T5"/>
    <mergeCell ref="U5:W5"/>
    <mergeCell ref="G3:Q4"/>
    <mergeCell ref="G5:Q5"/>
    <mergeCell ref="G8:Q8"/>
    <mergeCell ref="X6:Z6"/>
    <mergeCell ref="R6:T6"/>
    <mergeCell ref="B3:C4"/>
    <mergeCell ref="B5:C5"/>
    <mergeCell ref="B6:C6"/>
    <mergeCell ref="U16:W17"/>
    <mergeCell ref="U19:W19"/>
    <mergeCell ref="U20:W20"/>
    <mergeCell ref="U21:W21"/>
    <mergeCell ref="B21:C21"/>
    <mergeCell ref="R21:T21"/>
    <mergeCell ref="X19:Z19"/>
    <mergeCell ref="AA7:AC7"/>
    <mergeCell ref="G7:Q7"/>
    <mergeCell ref="U7:W7"/>
    <mergeCell ref="X7:Z7"/>
    <mergeCell ref="D7:F7"/>
    <mergeCell ref="B7:C7"/>
    <mergeCell ref="R7:T7"/>
    <mergeCell ref="B9:C9"/>
    <mergeCell ref="H19:O19"/>
    <mergeCell ref="H20:O20"/>
    <mergeCell ref="R16:T17"/>
    <mergeCell ref="H18:O18"/>
    <mergeCell ref="R18:T18"/>
    <mergeCell ref="R19:T19"/>
    <mergeCell ref="R20:T20"/>
    <mergeCell ref="R9:T9"/>
    <mergeCell ref="B19:C19"/>
    <mergeCell ref="AD5:AF5"/>
    <mergeCell ref="AA6:AC6"/>
    <mergeCell ref="AA5:AC5"/>
    <mergeCell ref="D3:F4"/>
    <mergeCell ref="G6:Q6"/>
    <mergeCell ref="X5:Z5"/>
    <mergeCell ref="AD3:AF4"/>
    <mergeCell ref="AA3:AC4"/>
    <mergeCell ref="R3:Z3"/>
    <mergeCell ref="D5:F5"/>
    <mergeCell ref="D6:F6"/>
    <mergeCell ref="R4:T4"/>
    <mergeCell ref="B103:C103"/>
    <mergeCell ref="B104:C104"/>
    <mergeCell ref="D108:E108"/>
    <mergeCell ref="B108:C108"/>
    <mergeCell ref="B109:C109"/>
    <mergeCell ref="B106:C106"/>
    <mergeCell ref="D104:E104"/>
    <mergeCell ref="B105:C105"/>
    <mergeCell ref="D106:E106"/>
    <mergeCell ref="F106:G106"/>
    <mergeCell ref="F107:G107"/>
    <mergeCell ref="D105:E105"/>
    <mergeCell ref="F105:G105"/>
    <mergeCell ref="D107:E107"/>
    <mergeCell ref="AA105:AF105"/>
    <mergeCell ref="AA106:AF106"/>
    <mergeCell ref="AA107:AF107"/>
    <mergeCell ref="V99:Z101"/>
    <mergeCell ref="H106:I106"/>
    <mergeCell ref="H107:I107"/>
    <mergeCell ref="N104:O104"/>
    <mergeCell ref="P103:Q103"/>
    <mergeCell ref="P104:Q104"/>
    <mergeCell ref="P100:U100"/>
    <mergeCell ref="N102:O102"/>
    <mergeCell ref="N105:O105"/>
    <mergeCell ref="R104:S104"/>
    <mergeCell ref="P102:Q102"/>
    <mergeCell ref="T103:U103"/>
    <mergeCell ref="H103:I103"/>
    <mergeCell ref="V103:Z103"/>
    <mergeCell ref="P101:Q101"/>
    <mergeCell ref="R101:S101"/>
    <mergeCell ref="AC28:AF28"/>
    <mergeCell ref="AD29:AD30"/>
    <mergeCell ref="AE29:AE30"/>
    <mergeCell ref="AF29:AF30"/>
    <mergeCell ref="Y28:AB28"/>
    <mergeCell ref="S29:S30"/>
    <mergeCell ref="P22:Q22"/>
    <mergeCell ref="R22:T22"/>
    <mergeCell ref="AD23:AF23"/>
    <mergeCell ref="AD27:AF27"/>
    <mergeCell ref="M28:P28"/>
    <mergeCell ref="U23:W23"/>
    <mergeCell ref="Y29:Y30"/>
    <mergeCell ref="Z29:Z30"/>
    <mergeCell ref="AA29:AA30"/>
    <mergeCell ref="AB29:AB30"/>
    <mergeCell ref="H22:O22"/>
    <mergeCell ref="U22:W22"/>
    <mergeCell ref="U29:U30"/>
    <mergeCell ref="U28:X28"/>
    <mergeCell ref="N29:N30"/>
    <mergeCell ref="R23:T23"/>
    <mergeCell ref="A23:Q23"/>
    <mergeCell ref="P29:P30"/>
    <mergeCell ref="A119:XFD119"/>
    <mergeCell ref="AA99:AF101"/>
    <mergeCell ref="AD98:AF98"/>
    <mergeCell ref="W29:W30"/>
    <mergeCell ref="X29:X30"/>
    <mergeCell ref="AC29:AC30"/>
    <mergeCell ref="AA108:AF108"/>
    <mergeCell ref="AA102:AF102"/>
    <mergeCell ref="AA103:AF103"/>
    <mergeCell ref="A28:A30"/>
    <mergeCell ref="AA109:AF109"/>
    <mergeCell ref="AA110:AF110"/>
    <mergeCell ref="T29:T30"/>
    <mergeCell ref="V29:V30"/>
    <mergeCell ref="B28:L30"/>
    <mergeCell ref="AA104:AF104"/>
    <mergeCell ref="D99:E101"/>
    <mergeCell ref="D103:E103"/>
    <mergeCell ref="F103:G103"/>
    <mergeCell ref="F108:G108"/>
    <mergeCell ref="H108:I108"/>
    <mergeCell ref="H109:I109"/>
    <mergeCell ref="J109:K109"/>
    <mergeCell ref="R109:S109"/>
    <mergeCell ref="B90:L90"/>
    <mergeCell ref="B91:L91"/>
    <mergeCell ref="B92:L92"/>
    <mergeCell ref="B61:L61"/>
    <mergeCell ref="B62:L62"/>
    <mergeCell ref="B63:L63"/>
    <mergeCell ref="B64:L64"/>
    <mergeCell ref="B65:L65"/>
    <mergeCell ref="B66:L66"/>
    <mergeCell ref="B67:L67"/>
    <mergeCell ref="B68:L68"/>
    <mergeCell ref="B69:L69"/>
    <mergeCell ref="B70:L70"/>
    <mergeCell ref="B71:L71"/>
    <mergeCell ref="B72:L72"/>
    <mergeCell ref="B73:L73"/>
    <mergeCell ref="B74:L74"/>
    <mergeCell ref="B82:L82"/>
  </mergeCells>
  <phoneticPr fontId="3" type="noConversion"/>
  <pageMargins left="0.70866141732283472" right="0.59055118110236227" top="0.39370078740157483" bottom="0.43307086614173229" header="0.31496062992125984" footer="0.27559055118110237"/>
  <pageSetup paperSize="9" scale="34" fitToHeight="2" orientation="landscape" verticalDpi="1200" r:id="rId1"/>
  <headerFooter alignWithMargins="0"/>
  <rowBreaks count="1" manualBreakCount="1">
    <brk id="96" max="31" man="1"/>
  </rowBreaks>
  <ignoredErrors>
    <ignoredError sqref="U23:Z23 AE94:AF94 R10 U10:Z10 R23 F110:U110" formulaRange="1"/>
    <ignoredError sqref="AA94:AB94 O94 P94 S94:T94 W94:X94" evalError="1" formulaRange="1"/>
    <ignoredError sqref="AD6:AF10 AD19:AF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Майстренко</dc:creator>
  <cp:lastModifiedBy>Синяньска Людмила Євгеівна</cp:lastModifiedBy>
  <cp:lastPrinted>2017-03-01T14:02:18Z</cp:lastPrinted>
  <dcterms:created xsi:type="dcterms:W3CDTF">2003-03-13T16:00:22Z</dcterms:created>
  <dcterms:modified xsi:type="dcterms:W3CDTF">2017-03-16T07:11:43Z</dcterms:modified>
</cp:coreProperties>
</file>